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Atelier 99\A-22-1042 Parkovací dům Trutnov\RPD\Soupisy prací - rev.4 - úpravy z VŘ\"/>
    </mc:Choice>
  </mc:AlternateContent>
  <xr:revisionPtr revIDLastSave="0" documentId="13_ncr:1_{A55C079C-9F0F-4DAB-9028-E0503A0F3E93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Pol!$A$1:$H$118</definedName>
    <definedName name="_xlnm.Print_Area" localSheetId="0">Stavba!$A$1:$J$52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2" i="12" l="1"/>
  <c r="G70" i="12"/>
  <c r="G62" i="12"/>
  <c r="G56" i="12"/>
  <c r="G54" i="12"/>
  <c r="G33" i="12"/>
  <c r="G25" i="12"/>
  <c r="P114" i="12" l="1"/>
  <c r="F39" i="1" s="1"/>
  <c r="F40" i="1" s="1"/>
  <c r="Q114" i="12"/>
  <c r="G39" i="1" s="1"/>
  <c r="G40" i="1" s="1"/>
  <c r="G9" i="12"/>
  <c r="G11" i="12"/>
  <c r="G14" i="12"/>
  <c r="G16" i="12"/>
  <c r="G19" i="12"/>
  <c r="G27" i="12"/>
  <c r="G35" i="12"/>
  <c r="G38" i="12"/>
  <c r="G40" i="12"/>
  <c r="G42" i="12"/>
  <c r="G45" i="12"/>
  <c r="G48" i="12"/>
  <c r="G58" i="12"/>
  <c r="G60" i="12"/>
  <c r="G64" i="12"/>
  <c r="G66" i="12"/>
  <c r="G68" i="12"/>
  <c r="G74" i="12"/>
  <c r="G77" i="12"/>
  <c r="G79" i="12"/>
  <c r="G81" i="12"/>
  <c r="G83" i="12"/>
  <c r="G85" i="12"/>
  <c r="G87" i="12"/>
  <c r="G89" i="12"/>
  <c r="G91" i="12"/>
  <c r="G93" i="12"/>
  <c r="G95" i="12"/>
  <c r="G97" i="12"/>
  <c r="G100" i="12"/>
  <c r="G102" i="12"/>
  <c r="G104" i="12"/>
  <c r="G106" i="12"/>
  <c r="G108" i="12"/>
  <c r="G111" i="12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G13" i="12" l="1"/>
  <c r="I48" i="1" s="1"/>
  <c r="G28" i="1"/>
  <c r="H39" i="1"/>
  <c r="H40" i="1" s="1"/>
  <c r="G110" i="12"/>
  <c r="I51" i="1" s="1"/>
  <c r="G76" i="12"/>
  <c r="I49" i="1" s="1"/>
  <c r="G8" i="12"/>
  <c r="G99" i="12"/>
  <c r="I50" i="1" s="1"/>
  <c r="I47" i="1" l="1"/>
  <c r="G114" i="12"/>
  <c r="I39" i="1"/>
  <c r="I40" i="1" s="1"/>
  <c r="J39" i="1" s="1"/>
  <c r="J40" i="1" s="1"/>
  <c r="G24" i="1"/>
  <c r="I16" i="1" l="1"/>
  <c r="I21" i="1" s="1"/>
  <c r="G25" i="1" s="1"/>
  <c r="G26" i="1" s="1"/>
  <c r="I52" i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<sst xmlns="http://schemas.openxmlformats.org/spreadsheetml/2006/main" count="452" uniqueCount="225">
  <si>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</si>
  <si>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</si>
  <si>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</si>
  <si>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</si>
  <si>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</si>
  <si>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</si>
  <si>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</si>
  <si>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</si>
  <si>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</si>
  <si>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</si>
  <si>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</si>
  <si>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</si>
  <si>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</si>
  <si>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</si>
  <si>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</si>
  <si>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</si>
  <si>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</si>
  <si>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</si>
  <si>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</si>
  <si>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</si>
  <si>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</si>
  <si>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</si>
  <si>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</si>
  <si>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</si>
  <si>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</si>
  <si>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</si>
  <si>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</si>
  <si>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</si>
  <si>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</si>
  <si>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</si>
  <si>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</si>
  <si>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</si>
  <si>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</si>
  <si>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</si>
  <si>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</si>
  <si>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</si>
  <si>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</si>
  <si>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</si>
  <si>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</si>
  <si>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</si>
  <si>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Parkovací dům Nemocnice Trutnov - IO 100 Příprava území, terénní úpravy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</si>
  <si>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</si>
  <si>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</si>
  <si>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</si>
  <si>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</si>
  <si>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</si>
  <si>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</si>
  <si>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</si>
  <si>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</si>
  <si>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</si>
  <si>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</si>
  <si>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</si>
  <si>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</si>
  <si>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</si>
  <si>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</si>
  <si>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</si>
  <si>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</si>
  <si>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</si>
  <si>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</si>
  <si>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</si>
  <si>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</si>
  <si>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</si>
  <si>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</si>
  <si>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</si>
  <si>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</si>
  <si>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</si>
  <si>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</si>
  <si>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</si>
  <si>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</si>
  <si>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</si>
  <si>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</si>
  <si>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</si>
  <si>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</si>
  <si>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</si>
  <si>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0.1</t>
  </si>
  <si>
    <t>Vytyčení a ochrana rozvodů a zařízení IS</t>
  </si>
  <si>
    <t>kus</t>
  </si>
  <si>
    <t>POL1_0</t>
  </si>
  <si>
    <t>1*1</t>
  </si>
  <si>
    <t>VV</t>
  </si>
  <si>
    <t>0.2</t>
  </si>
  <si>
    <t>Podrobné průzkumy podloží po odkrytí zeminy, úprava založení</t>
  </si>
  <si>
    <t>121101103R00</t>
  </si>
  <si>
    <t>Sejmutí ornice s přemístěním přes 100 do 250 m</t>
  </si>
  <si>
    <t>m3</t>
  </si>
  <si>
    <t>ornice mimo zpevněné plochy:0,2*1815,0</t>
  </si>
  <si>
    <t>jáma opěrných stěn:12,0*19,0+12,8*16,6+18,4*11,5</t>
  </si>
  <si>
    <t>Začátek provozního součtu</t>
  </si>
  <si>
    <t xml:space="preserve">  jáma opěrných stěn:12,0*19,0+12,8*16,6+18,4*11,5</t>
  </si>
  <si>
    <t>Konec provozního součtu</t>
  </si>
  <si>
    <t>161101105R00</t>
  </si>
  <si>
    <t>Svislé přemístění výkopku z hor.1-4 do 10,0 m</t>
  </si>
  <si>
    <t>174101101R00</t>
  </si>
  <si>
    <t>Zásyp jam, rýh, šachet se zhutněním</t>
  </si>
  <si>
    <t>kolem objektu:0,4*65,1+6,5*2,9</t>
  </si>
  <si>
    <t>kolem opěrných stěn:2,8*19,0+2,5*16,6+12,1*11,5</t>
  </si>
  <si>
    <t>171201201R00</t>
  </si>
  <si>
    <t>Uložení sypaniny na skl.-sypanina na výšku přes 2m</t>
  </si>
  <si>
    <t>výkopek na deponii pro zásypy:278,74*1</t>
  </si>
  <si>
    <t>167101102R00</t>
  </si>
  <si>
    <t>Nakládání výkopku z hor. 1 ÷ 4 v množství nad 100 m3</t>
  </si>
  <si>
    <t>výkopek z deponie pro zásypy:278,74*1</t>
  </si>
  <si>
    <t>162301101R00</t>
  </si>
  <si>
    <t>Vodorovné přemístění výkopku z hor.1-4 do 500 m</t>
  </si>
  <si>
    <t>162301102R00</t>
  </si>
  <si>
    <t>Vodorovné přemístění výkopku z hor.1-4 do 1000 m</t>
  </si>
  <si>
    <t>ornice na skládku:363,0*1</t>
  </si>
  <si>
    <t>162701109R00</t>
  </si>
  <si>
    <t>Příplatek k vod. přemístění hor.1-4 za další 1 km</t>
  </si>
  <si>
    <t xml:space="preserve">  ornice na skládku:363,0*1</t>
  </si>
  <si>
    <t>199000001R00</t>
  </si>
  <si>
    <t>Poplatek za skládku - ornice</t>
  </si>
  <si>
    <t>199000002R00</t>
  </si>
  <si>
    <t>Poplatek za skládku horniny 1- 4, č. dle katal. odpadů 17 05 04</t>
  </si>
  <si>
    <t>112100001RAA</t>
  </si>
  <si>
    <t>POL2_0</t>
  </si>
  <si>
    <t>50+51</t>
  </si>
  <si>
    <t>111200001RA0</t>
  </si>
  <si>
    <t>m2</t>
  </si>
  <si>
    <t>35*1</t>
  </si>
  <si>
    <t>115100001RAA</t>
  </si>
  <si>
    <t>Čerpání vody na výšku 10 m, do 500 l, včetně pohotovosti čerpací soupravy</t>
  </si>
  <si>
    <t>h</t>
  </si>
  <si>
    <t>2 měsíce, 8h/den:2*30*8</t>
  </si>
  <si>
    <t>1.1</t>
  </si>
  <si>
    <t>Záporové pažení,hor.3,IPE360,hl.nad 5m,vrty D620mm, paty,fošny 120mm,kotvy pramencové,napnutí,injektáž</t>
  </si>
  <si>
    <t>1.2</t>
  </si>
  <si>
    <t>Hřebíková stěna,stříkaný beton tl.120mm,kari 6/100, vrty D133mm,výztuž pr.B20 dl.5,0-6,0m,</t>
  </si>
  <si>
    <t>hřebíková stěna:48,0*1</t>
  </si>
  <si>
    <t>113202111R00</t>
  </si>
  <si>
    <t>Vytrhání obrub obrubníků silničních</t>
  </si>
  <si>
    <t>m</t>
  </si>
  <si>
    <t>75*1</t>
  </si>
  <si>
    <t>113201111R00</t>
  </si>
  <si>
    <t>Vytrhání obrubníků chodníkových a parkových</t>
  </si>
  <si>
    <t>49*1</t>
  </si>
  <si>
    <t>113108415R00</t>
  </si>
  <si>
    <t>Odstranění asfaltové vrstvy pl.nad 50 m2, tl.15 cm</t>
  </si>
  <si>
    <t>asf. plochy:592*1</t>
  </si>
  <si>
    <t>113106231R00</t>
  </si>
  <si>
    <t>Rozebrání dlažeb ze zámkové dlažby v kamenivu</t>
  </si>
  <si>
    <t>chodníky:46*1</t>
  </si>
  <si>
    <t>113111215R00</t>
  </si>
  <si>
    <t>Odstranění podkl.pl.nad 50 m2,kam.zpev.cem.tl.15cm</t>
  </si>
  <si>
    <t>113107610R00</t>
  </si>
  <si>
    <t>Odstranění podkladu nad 50 m2,kam.drcené tl.10 cm</t>
  </si>
  <si>
    <t>113107615R00</t>
  </si>
  <si>
    <t>Odstranění podkladu nad 50 m2,kam.drcené tl.15 cm</t>
  </si>
  <si>
    <t>113107620R00</t>
  </si>
  <si>
    <t>Odstranění podkladu nad 50 m2,kam.drcené tl.20 cm</t>
  </si>
  <si>
    <t>767911822R00</t>
  </si>
  <si>
    <t>Demontáž drátěného pletiva výšky do 2,0 m</t>
  </si>
  <si>
    <t>na opěrce:47,1*1</t>
  </si>
  <si>
    <t>962032254R00</t>
  </si>
  <si>
    <t>Bourání zdiva z cihel cementových na MC</t>
  </si>
  <si>
    <t>opěrka z bet. tvárnic:0,3*2,5*47,1</t>
  </si>
  <si>
    <t>962052211R00</t>
  </si>
  <si>
    <t>Bourání zdiva železobetonového nadzákladového</t>
  </si>
  <si>
    <t>opěrka z ŽB:0,3*2,0*22</t>
  </si>
  <si>
    <t>979081111R00</t>
  </si>
  <si>
    <t>Odvoz suti a vybour. hmot na skládku do 1 km</t>
  </si>
  <si>
    <t>t</t>
  </si>
  <si>
    <t>851,8*1</t>
  </si>
  <si>
    <t>979081121R00</t>
  </si>
  <si>
    <t>Příplatek k odvozu za každý další 1 km</t>
  </si>
  <si>
    <t>851,8*15</t>
  </si>
  <si>
    <t>979999995R00</t>
  </si>
  <si>
    <t>Poplatek za recyklaci asfaltu, kusovost do 1600 cm2, (skup.170302)</t>
  </si>
  <si>
    <t>195,36*1</t>
  </si>
  <si>
    <t>979999981R00</t>
  </si>
  <si>
    <t>Poplatek za recyklaci betonu kusovost do 1600 cm2, čistý (skup.170101)</t>
  </si>
  <si>
    <t>70,65+31,68</t>
  </si>
  <si>
    <t>979999998R00</t>
  </si>
  <si>
    <t>Poplatek za recyklaci suť do 5 % příměsí (skup.170107)</t>
  </si>
  <si>
    <t>851,8-(195,36+102,33)</t>
  </si>
  <si>
    <t>998012023R00</t>
  </si>
  <si>
    <t>Přesun hmot pro budovy monolitické výšky do 24 m</t>
  </si>
  <si>
    <t/>
  </si>
  <si>
    <t>SUM</t>
  </si>
  <si>
    <t>Parkovací dům Nemocnice Trutnov</t>
  </si>
  <si>
    <t>IO 100 Příprava území, terénní úpravy</t>
  </si>
  <si>
    <t>Arch. stav. část</t>
  </si>
  <si>
    <t>vlastní</t>
  </si>
  <si>
    <t>RTS_II/2024</t>
  </si>
  <si>
    <t>131301209R00</t>
  </si>
  <si>
    <t>Příplatek za lepivost - hloubení zapaž.jam v hor.4</t>
  </si>
  <si>
    <t>jáma objektu z 50%:272,0*52,5*0,5</t>
  </si>
  <si>
    <t>131301203R00</t>
  </si>
  <si>
    <t>Hloubení zapažených jam v hornině 4, do 10000 m3</t>
  </si>
  <si>
    <t xml:space="preserve">  jáma objektu z 50%:272,0*52,5*0,5</t>
  </si>
  <si>
    <t>7792,08*0,5</t>
  </si>
  <si>
    <t>5a</t>
  </si>
  <si>
    <t>131401203R00</t>
  </si>
  <si>
    <t>Hloubení zapažených jam v hor.5 do 10000 m3</t>
  </si>
  <si>
    <t>7792,08*0,26</t>
  </si>
  <si>
    <t>6a</t>
  </si>
  <si>
    <t>161101155R00</t>
  </si>
  <si>
    <t>Svislé přemístění výkopku z hor.5-7 do 10,0 m</t>
  </si>
  <si>
    <t>jáma objektu z 50%:272,0*52,5*0,5*0,26</t>
  </si>
  <si>
    <t>přebytek výkopku na skládku:7792,08-278,74</t>
  </si>
  <si>
    <t xml:space="preserve"> přebytek výkopku na skládku:7792,08-278,74</t>
  </si>
  <si>
    <t>7876,34*15</t>
  </si>
  <si>
    <t>12a</t>
  </si>
  <si>
    <t>162301152R00</t>
  </si>
  <si>
    <t>Vodorovné přemístění výkopku z horniny tř. 5 - 7 a vybouraných sutí do 1000 m</t>
  </si>
  <si>
    <t>výkopek na skládku:7140*1</t>
  </si>
  <si>
    <t>12b</t>
  </si>
  <si>
    <t>162701159R00</t>
  </si>
  <si>
    <t>Příplatek k vodorovnému přemístění horniny tř. 5 - 7 za další 1 km</t>
  </si>
  <si>
    <t>výkopek na skládku:7140*15</t>
  </si>
  <si>
    <t>14a</t>
  </si>
  <si>
    <t>199000003R00</t>
  </si>
  <si>
    <t>Poplatek za skládku horniny 5 - 7, č. dle katal. odpadů 17 05 04</t>
  </si>
  <si>
    <t>Položkový soupis prací, dodávek a služeb</t>
  </si>
  <si>
    <t>změny ke dni 09.10.2025</t>
  </si>
  <si>
    <t>112,18*1</t>
  </si>
  <si>
    <r>
      <t>záporové pažení:339,0+431,0+90,0</t>
    </r>
    <r>
      <rPr>
        <sz val="8"/>
        <color rgb="FFFF0000"/>
        <rFont val="Arial CE"/>
        <charset val="238"/>
      </rPr>
      <t>-61,0</t>
    </r>
  </si>
  <si>
    <t>18a</t>
  </si>
  <si>
    <t>1.1a</t>
  </si>
  <si>
    <t>Záporové pažení,hor.3,HEB140,hl.nad 5m,vrty D250mm, paty,fošny 100mm,kotvy pramencové,napnutí,injektáž</t>
  </si>
  <si>
    <t>záporové pažení:61,0</t>
  </si>
  <si>
    <r>
      <t xml:space="preserve">Kácení stromů do 500 mm a odstranění pařezů, včetně odvozu, spálení větví </t>
    </r>
    <r>
      <rPr>
        <sz val="8"/>
        <color rgb="FFFF0000"/>
        <rFont val="Arial CE"/>
        <charset val="238"/>
      </rPr>
      <t>- zrušeno, viz IO 800-1 Kácení dřevin</t>
    </r>
  </si>
  <si>
    <r>
      <t>Odstranění křovin a stromů do 100 mm, spálení</t>
    </r>
    <r>
      <rPr>
        <sz val="8"/>
        <color rgb="FFFF0000"/>
        <rFont val="Arial CE"/>
        <charset val="238"/>
      </rPr>
      <t xml:space="preserve"> - zrušeno, viz IO 800-1 Kácení dřevin</t>
    </r>
  </si>
  <si>
    <t>změny ke dni 21.11.2025</t>
  </si>
  <si>
    <t>změny ke dni 26.11.2025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</si>
</sst>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FF0000"/>
      <name val="Arial CE"/>
      <charset val="238"/>
    </font>
    <font>
      <strike/>
      <sz val="8"/>
      <color rgb="FFFF000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2" borderId="38" xfId="0" applyFill="1" applyBorder="1" applyAlignment="1">
      <alignment horizontal="left" vertical="top" wrapText="1"/>
    </xf>
    <xf numFmtId="0" fontId="18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Font="1" applyBorder="1" applyAlignment="1">
      <alignment horizontal="center" vertical="top" wrapText="1" shrinkToFit="1"/>
    </xf>
    <xf numFmtId="0" fontId="17" fillId="0" borderId="37" xfId="0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9" fontId="0" fillId="5" borderId="0" xfId="0" applyNumberFormat="1" applyFill="1" applyAlignment="1">
      <alignment vertical="top"/>
    </xf>
    <xf numFmtId="4" fontId="16" fillId="5" borderId="33" xfId="0" applyNumberFormat="1" applyFont="1" applyFill="1" applyBorder="1" applyAlignment="1">
      <alignment vertical="top" shrinkToFit="1"/>
    </xf>
    <xf numFmtId="0" fontId="17" fillId="5" borderId="38" xfId="0" quotePrefix="1" applyFont="1" applyFill="1" applyBorder="1" applyAlignment="1">
      <alignment horizontal="left" vertical="top" wrapText="1"/>
    </xf>
    <xf numFmtId="4" fontId="17" fillId="5" borderId="38" xfId="0" applyNumberFormat="1" applyFont="1" applyFill="1" applyBorder="1" applyAlignment="1">
      <alignment vertical="top" wrapText="1" shrinkToFit="1"/>
    </xf>
    <xf numFmtId="0" fontId="17" fillId="5" borderId="33" xfId="0" quotePrefix="1" applyFont="1" applyFill="1" applyBorder="1" applyAlignment="1">
      <alignment horizontal="left" vertical="top" wrapText="1"/>
    </xf>
    <xf numFmtId="4" fontId="17" fillId="5" borderId="33" xfId="0" applyNumberFormat="1" applyFont="1" applyFill="1" applyBorder="1" applyAlignment="1">
      <alignment vertical="top" wrapText="1" shrinkToFit="1"/>
    </xf>
    <xf numFmtId="0" fontId="16" fillId="5" borderId="26" xfId="0" applyFont="1" applyFill="1" applyBorder="1" applyAlignment="1">
      <alignment vertical="top"/>
    </xf>
    <xf numFmtId="0" fontId="16" fillId="5" borderId="33" xfId="0" applyFont="1" applyFill="1" applyBorder="1" applyAlignment="1">
      <alignment horizontal="left" vertical="top" wrapText="1"/>
    </xf>
    <xf numFmtId="0" fontId="16" fillId="5" borderId="34" xfId="0" applyFont="1" applyFill="1" applyBorder="1" applyAlignment="1">
      <alignment horizontal="center" vertical="top" shrinkToFit="1"/>
    </xf>
    <xf numFmtId="0" fontId="16" fillId="5" borderId="33" xfId="0" applyFont="1" applyFill="1" applyBorder="1" applyAlignment="1">
      <alignment horizontal="center" vertical="top" shrinkToFit="1"/>
    </xf>
    <xf numFmtId="0" fontId="17" fillId="5" borderId="34" xfId="0" applyFont="1" applyFill="1" applyBorder="1" applyAlignment="1">
      <alignment horizontal="center" vertical="top" wrapText="1" shrinkToFit="1"/>
    </xf>
    <xf numFmtId="0" fontId="16" fillId="6" borderId="33" xfId="0" applyFont="1" applyFill="1" applyBorder="1" applyAlignment="1">
      <alignment horizontal="left" vertical="top" wrapText="1"/>
    </xf>
    <xf numFmtId="4" fontId="16" fillId="6" borderId="33" xfId="0" applyNumberFormat="1" applyFont="1" applyFill="1" applyBorder="1" applyAlignment="1">
      <alignment vertical="top" shrinkToFit="1"/>
    </xf>
    <xf numFmtId="0" fontId="20" fillId="6" borderId="33" xfId="0" quotePrefix="1" applyFont="1" applyFill="1" applyBorder="1" applyAlignment="1">
      <alignment horizontal="left" vertical="top" wrapText="1"/>
    </xf>
    <xf numFmtId="4" fontId="17" fillId="6" borderId="33" xfId="0" applyNumberFormat="1" applyFont="1" applyFill="1" applyBorder="1" applyAlignment="1">
      <alignment vertical="top" wrapText="1" shrinkToFit="1"/>
    </xf>
    <xf numFmtId="49" fontId="0" fillId="6" borderId="0" xfId="0" applyNumberFormat="1" applyFill="1" applyAlignment="1">
      <alignment vertical="top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4" fontId="7" fillId="4" borderId="38" xfId="0" applyNumberFormat="1" applyFont="1" applyFill="1" applyBorder="1"/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0" fontId="16" fillId="7" borderId="34" xfId="0" applyFont="1" applyFill="1" applyBorder="1" applyAlignment="1">
      <alignment horizontal="center" vertical="top" shrinkToFit="1"/>
    </xf>
    <xf numFmtId="49" fontId="0" fillId="7" borderId="0" xfId="0" applyNumberFormat="1" applyFill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TS%20Stavitel2024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5"/>
  <sheetViews>
    <sheetView showGridLines="0" view="pageBreakPreview" topLeftCell="B5" zoomScale="75" zoomScaleNormal="100" zoomScaleSheetLayoutView="75" workbookViewId="0">
      <selection activeCell="L21" sqref="L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34</v>
      </c>
      <c r="B1" s="199" t="s">
        <v>213</v>
      </c>
      <c r="C1" s="200"/>
      <c r="D1" s="200"/>
      <c r="E1" s="200"/>
      <c r="F1" s="200"/>
      <c r="G1" s="200"/>
      <c r="H1" s="200"/>
      <c r="I1" s="200"/>
      <c r="J1" s="201"/>
    </row>
    <row r="2" spans="1:15" ht="23.25" customHeight="1" x14ac:dyDescent="0.2">
      <c r="A2" s="3"/>
      <c r="B2" s="70" t="s">
        <v>36</v>
      </c>
      <c r="C2" s="71"/>
      <c r="D2" s="228" t="s">
        <v>179</v>
      </c>
      <c r="E2" s="229"/>
      <c r="F2" s="229"/>
      <c r="G2" s="229"/>
      <c r="H2" s="229"/>
      <c r="I2" s="229"/>
      <c r="J2" s="230"/>
      <c r="O2" s="1"/>
    </row>
    <row r="3" spans="1:15" ht="23.25" customHeight="1" x14ac:dyDescent="0.2">
      <c r="A3" s="3"/>
      <c r="B3" s="72" t="s">
        <v>38</v>
      </c>
      <c r="C3" s="73"/>
      <c r="D3" s="231" t="s">
        <v>180</v>
      </c>
      <c r="E3" s="232"/>
      <c r="F3" s="232"/>
      <c r="G3" s="232"/>
      <c r="H3" s="232"/>
      <c r="I3" s="232"/>
      <c r="J3" s="233"/>
    </row>
    <row r="4" spans="1:15" ht="23.25" customHeight="1" x14ac:dyDescent="0.2">
      <c r="A4" s="3"/>
      <c r="B4" s="74" t="s">
        <v>39</v>
      </c>
      <c r="C4" s="75"/>
      <c r="D4" s="234" t="s">
        <v>181</v>
      </c>
      <c r="E4" s="235"/>
      <c r="F4" s="235"/>
      <c r="G4" s="235"/>
      <c r="H4" s="235"/>
      <c r="I4" s="235"/>
      <c r="J4" s="236"/>
    </row>
    <row r="5" spans="1:15" ht="24" customHeight="1" x14ac:dyDescent="0.2">
      <c r="A5" s="3"/>
      <c r="B5" s="39" t="s">
        <v>21</v>
      </c>
      <c r="D5" s="76"/>
      <c r="E5" s="22"/>
      <c r="F5" s="22"/>
      <c r="G5" s="22"/>
      <c r="H5" s="24" t="s">
        <v>31</v>
      </c>
      <c r="I5" s="76"/>
      <c r="J5" s="9"/>
    </row>
    <row r="6" spans="1:15" ht="15.75" customHeight="1" x14ac:dyDescent="0.2">
      <c r="A6" s="3"/>
      <c r="B6" s="34"/>
      <c r="C6" s="22"/>
      <c r="D6" s="76"/>
      <c r="E6" s="22"/>
      <c r="F6" s="22"/>
      <c r="G6" s="22"/>
      <c r="H6" s="24" t="s">
        <v>32</v>
      </c>
      <c r="I6" s="76"/>
      <c r="J6" s="9"/>
    </row>
    <row r="7" spans="1:15" ht="15.75" customHeight="1" x14ac:dyDescent="0.2">
      <c r="A7" s="3"/>
      <c r="B7" s="35"/>
      <c r="C7" s="77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31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32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12"/>
      <c r="E11" s="212"/>
      <c r="F11" s="212"/>
      <c r="G11" s="212"/>
      <c r="H11" s="24" t="s">
        <v>31</v>
      </c>
      <c r="I11" s="79"/>
      <c r="J11" s="9"/>
    </row>
    <row r="12" spans="1:15" ht="15.75" customHeight="1" x14ac:dyDescent="0.2">
      <c r="A12" s="3"/>
      <c r="B12" s="34"/>
      <c r="C12" s="22"/>
      <c r="D12" s="196"/>
      <c r="E12" s="196"/>
      <c r="F12" s="196"/>
      <c r="G12" s="196"/>
      <c r="H12" s="24" t="s">
        <v>32</v>
      </c>
      <c r="I12" s="79"/>
      <c r="J12" s="9"/>
    </row>
    <row r="13" spans="1:15" ht="15.75" customHeight="1" x14ac:dyDescent="0.2">
      <c r="A13" s="3"/>
      <c r="B13" s="35"/>
      <c r="C13" s="78"/>
      <c r="D13" s="197"/>
      <c r="E13" s="197"/>
      <c r="F13" s="197"/>
      <c r="G13" s="197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29</v>
      </c>
      <c r="C15" s="61"/>
      <c r="D15" s="15"/>
      <c r="E15" s="215"/>
      <c r="F15" s="215"/>
      <c r="G15" s="216"/>
      <c r="H15" s="216"/>
      <c r="I15" s="216" t="s">
        <v>28</v>
      </c>
      <c r="J15" s="217"/>
    </row>
    <row r="16" spans="1:15" ht="23.25" customHeight="1" x14ac:dyDescent="0.2">
      <c r="A16" s="124" t="s">
        <v>23</v>
      </c>
      <c r="B16" s="125" t="s">
        <v>23</v>
      </c>
      <c r="C16" s="47"/>
      <c r="D16" s="48"/>
      <c r="E16" s="208"/>
      <c r="F16" s="218"/>
      <c r="G16" s="208"/>
      <c r="H16" s="218"/>
      <c r="I16" s="208">
        <f>SUMIF(F47:F51,A16,I47:I51)+SUMIF(F47:F51,"PSU",I47:I51)</f>
        <v>0</v>
      </c>
      <c r="J16" s="209"/>
    </row>
    <row r="17" spans="1:10" ht="23.25" customHeight="1" x14ac:dyDescent="0.2">
      <c r="A17" s="124" t="s">
        <v>24</v>
      </c>
      <c r="B17" s="125" t="s">
        <v>24</v>
      </c>
      <c r="C17" s="47"/>
      <c r="D17" s="48"/>
      <c r="E17" s="208"/>
      <c r="F17" s="218"/>
      <c r="G17" s="208"/>
      <c r="H17" s="218"/>
      <c r="I17" s="208">
        <f>SUMIF(F47:F51,A17,I47:I51)</f>
        <v>0</v>
      </c>
      <c r="J17" s="209"/>
    </row>
    <row r="18" spans="1:10" ht="23.25" customHeight="1" x14ac:dyDescent="0.2">
      <c r="A18" s="124" t="s">
        <v>25</v>
      </c>
      <c r="B18" s="125" t="s">
        <v>25</v>
      </c>
      <c r="C18" s="47"/>
      <c r="D18" s="48"/>
      <c r="E18" s="208"/>
      <c r="F18" s="218"/>
      <c r="G18" s="208"/>
      <c r="H18" s="218"/>
      <c r="I18" s="208">
        <f>SUMIF(F47:F51,A18,I47:I51)</f>
        <v>0</v>
      </c>
      <c r="J18" s="209"/>
    </row>
    <row r="19" spans="1:10" ht="23.25" customHeight="1" x14ac:dyDescent="0.2">
      <c r="A19" s="124" t="s">
        <v>56</v>
      </c>
      <c r="B19" s="125" t="s">
        <v>26</v>
      </c>
      <c r="C19" s="47"/>
      <c r="D19" s="48"/>
      <c r="E19" s="208"/>
      <c r="F19" s="218"/>
      <c r="G19" s="208"/>
      <c r="H19" s="218"/>
      <c r="I19" s="208">
        <f>SUMIF(F47:F51,A19,I47:I51)</f>
        <v>0</v>
      </c>
      <c r="J19" s="209"/>
    </row>
    <row r="20" spans="1:10" ht="23.25" customHeight="1" x14ac:dyDescent="0.2">
      <c r="A20" s="124" t="s">
        <v>57</v>
      </c>
      <c r="B20" s="125" t="s">
        <v>27</v>
      </c>
      <c r="C20" s="47"/>
      <c r="D20" s="48"/>
      <c r="E20" s="208"/>
      <c r="F20" s="218"/>
      <c r="G20" s="208"/>
      <c r="H20" s="218"/>
      <c r="I20" s="208">
        <f>SUMIF(F47:F51,A20,I47:I51)</f>
        <v>0</v>
      </c>
      <c r="J20" s="209"/>
    </row>
    <row r="21" spans="1:10" ht="23.25" customHeight="1" x14ac:dyDescent="0.2">
      <c r="A21" s="3"/>
      <c r="B21" s="63" t="s">
        <v>28</v>
      </c>
      <c r="C21" s="64"/>
      <c r="D21" s="65"/>
      <c r="E21" s="210"/>
      <c r="F21" s="211"/>
      <c r="G21" s="210"/>
      <c r="H21" s="211"/>
      <c r="I21" s="210">
        <f>SUM(I16:J20)</f>
        <v>0</v>
      </c>
      <c r="J21" s="220"/>
    </row>
    <row r="22" spans="1:10" ht="33" customHeight="1" x14ac:dyDescent="0.2">
      <c r="A22" s="3"/>
      <c r="B22" s="54" t="s">
        <v>30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06">
        <v>0</v>
      </c>
      <c r="H23" s="207"/>
      <c r="I23" s="207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13">
        <f>ZakladDPHSni*SazbaDPH1/100</f>
        <v>0</v>
      </c>
      <c r="H24" s="214"/>
      <c r="I24" s="214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06">
        <f>I21</f>
        <v>0</v>
      </c>
      <c r="H25" s="207"/>
      <c r="I25" s="207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02">
        <f>ZakladDPHZakl*SazbaDPH2/100</f>
        <v>0</v>
      </c>
      <c r="H26" s="203"/>
      <c r="I26" s="203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04">
        <f>0</f>
        <v>0</v>
      </c>
      <c r="H27" s="204"/>
      <c r="I27" s="204"/>
      <c r="J27" s="52" t="str">
        <f t="shared" si="0"/>
        <v>CZK</v>
      </c>
    </row>
    <row r="28" spans="1:10" ht="27.75" hidden="1" customHeight="1" thickBot="1" x14ac:dyDescent="0.25">
      <c r="A28" s="3"/>
      <c r="B28" s="97" t="s">
        <v>22</v>
      </c>
      <c r="C28" s="98"/>
      <c r="D28" s="98"/>
      <c r="E28" s="99"/>
      <c r="F28" s="100"/>
      <c r="G28" s="226" t="e">
        <f>ZakladDPHSniVypocet+ZakladDPHZaklVypocet</f>
        <v>#REF!</v>
      </c>
      <c r="H28" s="226"/>
      <c r="I28" s="226"/>
      <c r="J28" s="101" t="str">
        <f t="shared" si="0"/>
        <v>CZK</v>
      </c>
    </row>
    <row r="29" spans="1:10" ht="27.75" customHeight="1" thickBot="1" x14ac:dyDescent="0.25">
      <c r="A29" s="3"/>
      <c r="B29" s="97" t="s">
        <v>33</v>
      </c>
      <c r="C29" s="102"/>
      <c r="D29" s="102"/>
      <c r="E29" s="102"/>
      <c r="F29" s="102"/>
      <c r="G29" s="205">
        <f>ZakladDPHSni+DPHSni+ZakladDPHZakl+DPHZakl+Zaokrouhleni</f>
        <v>0</v>
      </c>
      <c r="H29" s="205"/>
      <c r="I29" s="205"/>
      <c r="J29" s="103" t="s">
        <v>43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45987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198"/>
      <c r="E34" s="198"/>
      <c r="G34" s="198"/>
      <c r="H34" s="198"/>
      <c r="I34" s="198"/>
      <c r="J34" s="31"/>
    </row>
    <row r="35" spans="1:10" ht="12.75" customHeight="1" x14ac:dyDescent="0.2">
      <c r="A35" s="3"/>
      <c r="B35" s="3"/>
      <c r="D35" s="219" t="s">
        <v>2</v>
      </c>
      <c r="E35" s="219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89"/>
      <c r="G37" s="89"/>
      <c r="H37" s="89"/>
      <c r="I37" s="89"/>
      <c r="J37" s="2"/>
    </row>
    <row r="38" spans="1:10" ht="25.5" hidden="1" customHeight="1" x14ac:dyDescent="0.2">
      <c r="A38" s="81" t="s">
        <v>35</v>
      </c>
      <c r="B38" s="83" t="s">
        <v>16</v>
      </c>
      <c r="C38" s="84" t="s">
        <v>5</v>
      </c>
      <c r="D38" s="85"/>
      <c r="E38" s="85"/>
      <c r="F38" s="90" t="str">
        <f>B23</f>
        <v>Základ pro sníženou DPH</v>
      </c>
      <c r="G38" s="90" t="str">
        <f>B25</f>
        <v>Základ pro základní DPH</v>
      </c>
      <c r="H38" s="91" t="s">
        <v>17</v>
      </c>
      <c r="I38" s="91" t="s">
        <v>1</v>
      </c>
      <c r="J38" s="86" t="s">
        <v>0</v>
      </c>
    </row>
    <row r="39" spans="1:10" ht="25.5" hidden="1" customHeight="1" x14ac:dyDescent="0.2">
      <c r="A39" s="81">
        <v>1</v>
      </c>
      <c r="B39" s="87" t="s">
        <v>41</v>
      </c>
      <c r="C39" s="240" t="s">
        <v>40</v>
      </c>
      <c r="D39" s="241"/>
      <c r="E39" s="241"/>
      <c r="F39" s="92" t="e">
        <f>Pol!P114</f>
        <v>#REF!</v>
      </c>
      <c r="G39" s="93" t="e">
        <f>Pol!Q114</f>
        <v>#REF!</v>
      </c>
      <c r="H39" s="94" t="e">
        <f>(F39*SazbaDPH1/100)+(G39*SazbaDPH2/100)</f>
        <v>#REF!</v>
      </c>
      <c r="I39" s="94" t="e">
        <f>F39+G39+H39</f>
        <v>#REF!</v>
      </c>
      <c r="J39" s="88" t="e">
        <f>IF(CenaCelkemVypocet=0,"",I39/CenaCelkemVypocet*100)</f>
        <v>#REF!</v>
      </c>
    </row>
    <row r="40" spans="1:10" ht="25.5" hidden="1" customHeight="1" x14ac:dyDescent="0.2">
      <c r="A40" s="81"/>
      <c r="B40" s="242" t="s">
        <v>42</v>
      </c>
      <c r="C40" s="243"/>
      <c r="D40" s="243"/>
      <c r="E40" s="244"/>
      <c r="F40" s="95" t="e">
        <f>SUMIF(A39:A39,"=1",F39:F39)</f>
        <v>#REF!</v>
      </c>
      <c r="G40" s="96" t="e">
        <f>SUMIF(A39:A39,"=1",G39:G39)</f>
        <v>#REF!</v>
      </c>
      <c r="H40" s="96" t="e">
        <f>SUMIF(A39:A39,"=1",H39:H39)</f>
        <v>#REF!</v>
      </c>
      <c r="I40" s="96" t="e">
        <f>SUMIF(A39:A39,"=1",I39:I39)</f>
        <v>#REF!</v>
      </c>
      <c r="J40" s="82" t="e">
        <f>SUMIF(A39:A39,"=1",J39:J39)</f>
        <v>#REF!</v>
      </c>
    </row>
    <row r="44" spans="1:10" ht="15.75" x14ac:dyDescent="0.25">
      <c r="B44" s="104" t="s">
        <v>44</v>
      </c>
    </row>
    <row r="46" spans="1:10" ht="25.5" customHeight="1" x14ac:dyDescent="0.2">
      <c r="A46" s="105"/>
      <c r="B46" s="109" t="s">
        <v>16</v>
      </c>
      <c r="C46" s="109" t="s">
        <v>5</v>
      </c>
      <c r="D46" s="110"/>
      <c r="E46" s="110"/>
      <c r="F46" s="113" t="s">
        <v>45</v>
      </c>
      <c r="G46" s="113"/>
      <c r="H46" s="113"/>
      <c r="I46" s="245" t="s">
        <v>28</v>
      </c>
      <c r="J46" s="245"/>
    </row>
    <row r="47" spans="1:10" ht="25.5" customHeight="1" x14ac:dyDescent="0.2">
      <c r="A47" s="106"/>
      <c r="B47" s="114" t="s">
        <v>46</v>
      </c>
      <c r="C47" s="224" t="s">
        <v>47</v>
      </c>
      <c r="D47" s="225"/>
      <c r="E47" s="225"/>
      <c r="F47" s="116" t="s">
        <v>23</v>
      </c>
      <c r="G47" s="117"/>
      <c r="H47" s="117"/>
      <c r="I47" s="246">
        <f>Pol!G8</f>
        <v>0</v>
      </c>
      <c r="J47" s="246"/>
    </row>
    <row r="48" spans="1:10" ht="25.5" customHeight="1" x14ac:dyDescent="0.2">
      <c r="A48" s="106"/>
      <c r="B48" s="108" t="s">
        <v>48</v>
      </c>
      <c r="C48" s="238" t="s">
        <v>49</v>
      </c>
      <c r="D48" s="239"/>
      <c r="E48" s="239"/>
      <c r="F48" s="118" t="s">
        <v>23</v>
      </c>
      <c r="G48" s="119"/>
      <c r="H48" s="119"/>
      <c r="I48" s="237">
        <f>Pol!G13</f>
        <v>0</v>
      </c>
      <c r="J48" s="237"/>
    </row>
    <row r="49" spans="1:10" ht="25.5" customHeight="1" x14ac:dyDescent="0.2">
      <c r="A49" s="106"/>
      <c r="B49" s="108" t="s">
        <v>50</v>
      </c>
      <c r="C49" s="238" t="s">
        <v>51</v>
      </c>
      <c r="D49" s="239"/>
      <c r="E49" s="239"/>
      <c r="F49" s="118" t="s">
        <v>23</v>
      </c>
      <c r="G49" s="119"/>
      <c r="H49" s="119"/>
      <c r="I49" s="237">
        <f>Pol!G76</f>
        <v>0</v>
      </c>
      <c r="J49" s="237"/>
    </row>
    <row r="50" spans="1:10" ht="25.5" customHeight="1" x14ac:dyDescent="0.2">
      <c r="A50" s="106"/>
      <c r="B50" s="108" t="s">
        <v>52</v>
      </c>
      <c r="C50" s="238" t="s">
        <v>53</v>
      </c>
      <c r="D50" s="239"/>
      <c r="E50" s="239"/>
      <c r="F50" s="118" t="s">
        <v>23</v>
      </c>
      <c r="G50" s="119"/>
      <c r="H50" s="119"/>
      <c r="I50" s="237">
        <f>Pol!G99</f>
        <v>0</v>
      </c>
      <c r="J50" s="237"/>
    </row>
    <row r="51" spans="1:10" ht="25.5" customHeight="1" x14ac:dyDescent="0.2">
      <c r="A51" s="106"/>
      <c r="B51" s="115" t="s">
        <v>54</v>
      </c>
      <c r="C51" s="222" t="s">
        <v>55</v>
      </c>
      <c r="D51" s="223"/>
      <c r="E51" s="223"/>
      <c r="F51" s="120" t="s">
        <v>23</v>
      </c>
      <c r="G51" s="121"/>
      <c r="H51" s="121"/>
      <c r="I51" s="221">
        <f>Pol!G110</f>
        <v>0</v>
      </c>
      <c r="J51" s="221"/>
    </row>
    <row r="52" spans="1:10" ht="25.5" customHeight="1" x14ac:dyDescent="0.2">
      <c r="A52" s="107"/>
      <c r="B52" s="111" t="s">
        <v>1</v>
      </c>
      <c r="C52" s="111"/>
      <c r="D52" s="112"/>
      <c r="E52" s="112"/>
      <c r="F52" s="122"/>
      <c r="G52" s="123"/>
      <c r="H52" s="123"/>
      <c r="I52" s="227">
        <f>SUM(I47:I51)</f>
        <v>0</v>
      </c>
      <c r="J52" s="227"/>
    </row>
    <row r="53" spans="1:10" x14ac:dyDescent="0.2">
      <c r="F53" s="80"/>
      <c r="G53" s="80"/>
      <c r="H53" s="80"/>
      <c r="I53" s="80"/>
      <c r="J53" s="80"/>
    </row>
    <row r="54" spans="1:10" x14ac:dyDescent="0.2">
      <c r="F54" s="80"/>
      <c r="G54" s="80"/>
      <c r="H54" s="80"/>
      <c r="I54" s="80"/>
      <c r="J54" s="80"/>
    </row>
    <row r="55" spans="1:10" x14ac:dyDescent="0.2">
      <c r="F55" s="80"/>
      <c r="G55" s="80"/>
      <c r="H55" s="80"/>
      <c r="I55" s="80"/>
      <c r="J55" s="80"/>
    </row>
  </sheetData>
  <sheetProtection algorithmName="SHA-512" hashValue="IhS4QKzJI4LV+3QjL8mgq0mD6J54xUcO+6bnJdPQDjaFMHBNN3vQNt7v7sbT4f8B9eFvvzRs7NHBrkHJ/vhzbg==" saltValue="lH09z8cUhiXCt+BBsrH5gg==" spinCount="100000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I52:J52"/>
    <mergeCell ref="D2:J2"/>
    <mergeCell ref="D3:J3"/>
    <mergeCell ref="D4:J4"/>
    <mergeCell ref="I48:J48"/>
    <mergeCell ref="C48:E48"/>
    <mergeCell ref="I49:J49"/>
    <mergeCell ref="C49:E49"/>
    <mergeCell ref="I50:J50"/>
    <mergeCell ref="C50:E50"/>
    <mergeCell ref="C39:E39"/>
    <mergeCell ref="B40:E40"/>
    <mergeCell ref="I46:J46"/>
    <mergeCell ref="I47:J47"/>
    <mergeCell ref="G17:H17"/>
    <mergeCell ref="G18:H18"/>
    <mergeCell ref="I51:J51"/>
    <mergeCell ref="C51:E51"/>
    <mergeCell ref="E18:F18"/>
    <mergeCell ref="C47:E47"/>
    <mergeCell ref="G28:I28"/>
    <mergeCell ref="E15:F15"/>
    <mergeCell ref="G15:H15"/>
    <mergeCell ref="I15:J15"/>
    <mergeCell ref="E16:F16"/>
    <mergeCell ref="D35:E35"/>
    <mergeCell ref="E20:F20"/>
    <mergeCell ref="I20:J20"/>
    <mergeCell ref="I21:J21"/>
    <mergeCell ref="G19:H19"/>
    <mergeCell ref="G20:H20"/>
    <mergeCell ref="G34:I34"/>
    <mergeCell ref="E17:F17"/>
    <mergeCell ref="G16:H16"/>
    <mergeCell ref="E19:F19"/>
    <mergeCell ref="I17:J17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I18:J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68" t="s">
        <v>37</v>
      </c>
      <c r="B2" s="67"/>
      <c r="C2" s="249"/>
      <c r="D2" s="249"/>
      <c r="E2" s="249"/>
      <c r="F2" s="249"/>
      <c r="G2" s="250"/>
    </row>
    <row r="3" spans="1:7" ht="24.95" hidden="1" customHeight="1" x14ac:dyDescent="0.2">
      <c r="A3" s="68" t="s">
        <v>7</v>
      </c>
      <c r="B3" s="67"/>
      <c r="C3" s="249"/>
      <c r="D3" s="249"/>
      <c r="E3" s="249"/>
      <c r="F3" s="249"/>
      <c r="G3" s="250"/>
    </row>
    <row r="4" spans="1:7" ht="24.95" hidden="1" customHeight="1" x14ac:dyDescent="0.2">
      <c r="A4" s="68" t="s">
        <v>8</v>
      </c>
      <c r="B4" s="67"/>
      <c r="C4" s="249"/>
      <c r="D4" s="249"/>
      <c r="E4" s="249"/>
      <c r="F4" s="249"/>
      <c r="G4" s="250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U118"/>
  <sheetViews>
    <sheetView showZeros="0" tabSelected="1" view="pageBreakPreview" zoomScale="60" zoomScaleNormal="100" workbookViewId="0">
      <selection activeCell="M35" sqref="M35"/>
    </sheetView>
  </sheetViews>
  <sheetFormatPr defaultRowHeight="12.75" outlineLevelRow="1" x14ac:dyDescent="0.2"/>
  <cols>
    <col min="1" max="1" width="4.28515625" style="4" customWidth="1"/>
    <col min="2" max="2" width="14.42578125" style="5" customWidth="1"/>
    <col min="3" max="3" width="50.7109375" style="5" customWidth="1"/>
    <col min="4" max="4" width="4.5703125" style="11" customWidth="1"/>
    <col min="5" max="5" width="10.5703125" style="80" customWidth="1"/>
    <col min="6" max="6" width="9.85546875" customWidth="1"/>
    <col min="7" max="7" width="12.7109375" customWidth="1"/>
    <col min="8" max="8" width="9.140625" style="11" customWidth="1"/>
    <col min="16" max="26" width="0" hidden="1" customWidth="1"/>
  </cols>
  <sheetData>
    <row r="1" spans="1:47" ht="15.75" customHeight="1" x14ac:dyDescent="0.25">
      <c r="A1" s="251" t="s">
        <v>213</v>
      </c>
      <c r="B1" s="251"/>
      <c r="C1" s="251"/>
      <c r="D1" s="251"/>
      <c r="E1" s="251"/>
      <c r="F1" s="251"/>
      <c r="G1" s="251"/>
      <c r="R1" t="s">
        <v>59</v>
      </c>
    </row>
    <row r="2" spans="1:47" ht="24.95" customHeight="1" x14ac:dyDescent="0.2">
      <c r="A2" s="172" t="s">
        <v>58</v>
      </c>
      <c r="B2" s="173"/>
      <c r="C2" s="252" t="s">
        <v>179</v>
      </c>
      <c r="D2" s="253"/>
      <c r="E2" s="253"/>
      <c r="F2" s="253"/>
      <c r="G2" s="254"/>
      <c r="R2" t="s">
        <v>60</v>
      </c>
    </row>
    <row r="3" spans="1:47" ht="24.95" customHeight="1" x14ac:dyDescent="0.2">
      <c r="A3" s="174" t="s">
        <v>7</v>
      </c>
      <c r="B3" s="175"/>
      <c r="C3" s="255" t="s">
        <v>180</v>
      </c>
      <c r="D3" s="256"/>
      <c r="E3" s="256"/>
      <c r="F3" s="256"/>
      <c r="G3" s="257"/>
      <c r="R3" t="s">
        <v>61</v>
      </c>
    </row>
    <row r="4" spans="1:47" ht="24.95" customHeight="1" x14ac:dyDescent="0.2">
      <c r="A4" s="174" t="s">
        <v>8</v>
      </c>
      <c r="B4" s="175"/>
      <c r="C4" s="258" t="s">
        <v>181</v>
      </c>
      <c r="D4" s="259"/>
      <c r="E4" s="259"/>
      <c r="F4" s="259"/>
      <c r="G4" s="260"/>
      <c r="R4" t="s">
        <v>62</v>
      </c>
    </row>
    <row r="5" spans="1:47" x14ac:dyDescent="0.2">
      <c r="A5" s="176" t="s">
        <v>63</v>
      </c>
      <c r="B5" s="177"/>
      <c r="C5" s="177"/>
      <c r="D5" s="163"/>
      <c r="E5" s="157"/>
      <c r="F5" s="126"/>
      <c r="G5" s="127"/>
      <c r="R5" t="s">
        <v>64</v>
      </c>
    </row>
    <row r="7" spans="1:47" ht="25.5" x14ac:dyDescent="0.2">
      <c r="A7" s="178" t="s">
        <v>65</v>
      </c>
      <c r="B7" s="179" t="s">
        <v>66</v>
      </c>
      <c r="C7" s="179" t="s">
        <v>67</v>
      </c>
      <c r="D7" s="164" t="s">
        <v>68</v>
      </c>
      <c r="E7" s="158" t="s">
        <v>69</v>
      </c>
      <c r="F7" s="128" t="s">
        <v>70</v>
      </c>
      <c r="G7" s="134" t="s">
        <v>28</v>
      </c>
      <c r="H7" s="152" t="s">
        <v>71</v>
      </c>
    </row>
    <row r="8" spans="1:47" x14ac:dyDescent="0.2">
      <c r="A8" s="135" t="s">
        <v>72</v>
      </c>
      <c r="B8" s="136" t="s">
        <v>46</v>
      </c>
      <c r="C8" s="137" t="s">
        <v>47</v>
      </c>
      <c r="D8" s="165"/>
      <c r="E8" s="138"/>
      <c r="F8" s="138"/>
      <c r="G8" s="138">
        <f>SUMIF(R9:R12,"&lt;&gt;NOR",G9:G12)</f>
        <v>0</v>
      </c>
      <c r="H8" s="153"/>
      <c r="R8" t="s">
        <v>73</v>
      </c>
    </row>
    <row r="9" spans="1:47" outlineLevel="1" x14ac:dyDescent="0.2">
      <c r="A9" s="130">
        <v>1</v>
      </c>
      <c r="B9" s="130" t="s">
        <v>74</v>
      </c>
      <c r="C9" s="145" t="s">
        <v>75</v>
      </c>
      <c r="D9" s="166" t="s">
        <v>76</v>
      </c>
      <c r="E9" s="132">
        <v>1</v>
      </c>
      <c r="F9" s="132"/>
      <c r="G9" s="132">
        <f>ROUND(E9*F9,2)</f>
        <v>0</v>
      </c>
      <c r="H9" s="154" t="s">
        <v>182</v>
      </c>
      <c r="I9" s="129"/>
      <c r="J9" s="129"/>
      <c r="K9" s="129"/>
      <c r="L9" s="129"/>
      <c r="M9" s="129"/>
      <c r="N9" s="129"/>
      <c r="O9" s="129"/>
      <c r="P9" s="129"/>
      <c r="Q9" s="129"/>
      <c r="R9" s="129" t="s">
        <v>77</v>
      </c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</row>
    <row r="10" spans="1:47" outlineLevel="1" x14ac:dyDescent="0.2">
      <c r="A10" s="130"/>
      <c r="B10" s="130"/>
      <c r="C10" s="146" t="s">
        <v>78</v>
      </c>
      <c r="D10" s="167"/>
      <c r="E10" s="159">
        <v>1</v>
      </c>
      <c r="F10" s="132"/>
      <c r="G10" s="132"/>
      <c r="H10" s="154"/>
      <c r="I10" s="129"/>
      <c r="J10" s="129"/>
      <c r="K10" s="129"/>
      <c r="L10" s="129"/>
      <c r="M10" s="129"/>
      <c r="N10" s="129"/>
      <c r="O10" s="129"/>
      <c r="P10" s="129"/>
      <c r="Q10" s="129"/>
      <c r="R10" s="129" t="s">
        <v>79</v>
      </c>
      <c r="S10" s="129">
        <v>0</v>
      </c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</row>
    <row r="11" spans="1:47" outlineLevel="1" x14ac:dyDescent="0.2">
      <c r="A11" s="130">
        <v>2</v>
      </c>
      <c r="B11" s="130" t="s">
        <v>80</v>
      </c>
      <c r="C11" s="145" t="s">
        <v>81</v>
      </c>
      <c r="D11" s="166" t="s">
        <v>76</v>
      </c>
      <c r="E11" s="132">
        <v>1</v>
      </c>
      <c r="F11" s="132"/>
      <c r="G11" s="132">
        <f>ROUND(E11*F11,2)</f>
        <v>0</v>
      </c>
      <c r="H11" s="154" t="s">
        <v>182</v>
      </c>
      <c r="I11" s="129"/>
      <c r="J11" s="129"/>
      <c r="K11" s="129"/>
      <c r="L11" s="129"/>
      <c r="M11" s="129"/>
      <c r="N11" s="129"/>
      <c r="O11" s="129"/>
      <c r="P11" s="129"/>
      <c r="Q11" s="129"/>
      <c r="R11" s="129" t="s">
        <v>77</v>
      </c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</row>
    <row r="12" spans="1:47" outlineLevel="1" x14ac:dyDescent="0.2">
      <c r="A12" s="130"/>
      <c r="B12" s="130"/>
      <c r="C12" s="146" t="s">
        <v>78</v>
      </c>
      <c r="D12" s="167"/>
      <c r="E12" s="159">
        <v>1</v>
      </c>
      <c r="F12" s="132"/>
      <c r="G12" s="132"/>
      <c r="H12" s="154"/>
      <c r="I12" s="129"/>
      <c r="J12" s="129"/>
      <c r="K12" s="129"/>
      <c r="L12" s="129"/>
      <c r="M12" s="129"/>
      <c r="N12" s="129"/>
      <c r="O12" s="129"/>
      <c r="P12" s="129"/>
      <c r="Q12" s="129"/>
      <c r="R12" s="129" t="s">
        <v>79</v>
      </c>
      <c r="S12" s="129">
        <v>0</v>
      </c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</row>
    <row r="13" spans="1:47" x14ac:dyDescent="0.2">
      <c r="A13" s="131" t="s">
        <v>72</v>
      </c>
      <c r="B13" s="131" t="s">
        <v>48</v>
      </c>
      <c r="C13" s="147" t="s">
        <v>49</v>
      </c>
      <c r="D13" s="168"/>
      <c r="E13" s="133"/>
      <c r="F13" s="133"/>
      <c r="G13" s="133">
        <f>SUMIF(R14:R75,"&lt;&gt;NOR",G14:G75)</f>
        <v>0</v>
      </c>
      <c r="H13" s="155"/>
      <c r="R13" t="s">
        <v>73</v>
      </c>
    </row>
    <row r="14" spans="1:47" outlineLevel="1" x14ac:dyDescent="0.2">
      <c r="A14" s="130">
        <v>3</v>
      </c>
      <c r="B14" s="130" t="s">
        <v>82</v>
      </c>
      <c r="C14" s="145" t="s">
        <v>83</v>
      </c>
      <c r="D14" s="166" t="s">
        <v>84</v>
      </c>
      <c r="E14" s="132">
        <v>363</v>
      </c>
      <c r="F14" s="132"/>
      <c r="G14" s="132">
        <f>ROUND(E14*F14,2)</f>
        <v>0</v>
      </c>
      <c r="H14" s="154" t="s">
        <v>183</v>
      </c>
      <c r="I14" s="129"/>
      <c r="J14" s="129"/>
      <c r="K14" s="129"/>
      <c r="L14" s="129"/>
      <c r="M14" s="129"/>
      <c r="N14" s="129"/>
      <c r="O14" s="129"/>
      <c r="P14" s="129"/>
      <c r="Q14" s="129"/>
      <c r="R14" s="129" t="s">
        <v>77</v>
      </c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</row>
    <row r="15" spans="1:47" outlineLevel="1" x14ac:dyDescent="0.2">
      <c r="A15" s="130"/>
      <c r="B15" s="130"/>
      <c r="C15" s="146" t="s">
        <v>85</v>
      </c>
      <c r="D15" s="167"/>
      <c r="E15" s="159">
        <v>363</v>
      </c>
      <c r="F15" s="132"/>
      <c r="G15" s="132"/>
      <c r="H15" s="154">
        <v>0</v>
      </c>
      <c r="I15" s="129"/>
      <c r="J15" s="129"/>
      <c r="K15" s="129"/>
      <c r="L15" s="129"/>
      <c r="M15" s="129"/>
      <c r="N15" s="129"/>
      <c r="O15" s="129"/>
      <c r="P15" s="129"/>
      <c r="Q15" s="129"/>
      <c r="R15" s="129" t="s">
        <v>79</v>
      </c>
      <c r="S15" s="129">
        <v>0</v>
      </c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</row>
    <row r="16" spans="1:47" outlineLevel="1" x14ac:dyDescent="0.2">
      <c r="A16" s="130">
        <v>4</v>
      </c>
      <c r="B16" s="130" t="s">
        <v>187</v>
      </c>
      <c r="C16" s="145" t="s">
        <v>188</v>
      </c>
      <c r="D16" s="166" t="s">
        <v>84</v>
      </c>
      <c r="E16" s="132">
        <v>7792.08</v>
      </c>
      <c r="F16" s="132"/>
      <c r="G16" s="132">
        <f>ROUND(E16*F16,2)</f>
        <v>0</v>
      </c>
      <c r="H16" s="154" t="s">
        <v>183</v>
      </c>
      <c r="I16" s="129"/>
      <c r="J16" s="129"/>
      <c r="K16" s="129"/>
      <c r="L16" s="129"/>
      <c r="M16" s="129"/>
      <c r="N16" s="129"/>
      <c r="O16" s="129"/>
      <c r="P16" s="129"/>
      <c r="Q16" s="129"/>
      <c r="R16" s="129" t="s">
        <v>77</v>
      </c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</row>
    <row r="17" spans="1:47" outlineLevel="1" x14ac:dyDescent="0.2">
      <c r="A17" s="130"/>
      <c r="B17" s="130"/>
      <c r="C17" s="146" t="s">
        <v>186</v>
      </c>
      <c r="D17" s="167"/>
      <c r="E17" s="159">
        <v>7140</v>
      </c>
      <c r="F17" s="132"/>
      <c r="G17" s="132"/>
      <c r="H17" s="154">
        <v>0</v>
      </c>
      <c r="I17" s="129"/>
      <c r="J17" s="129"/>
      <c r="K17" s="129"/>
      <c r="L17" s="129"/>
      <c r="M17" s="129"/>
      <c r="N17" s="129"/>
      <c r="O17" s="129"/>
      <c r="P17" s="129"/>
      <c r="Q17" s="129"/>
      <c r="R17" s="129" t="s">
        <v>79</v>
      </c>
      <c r="S17" s="129">
        <v>0</v>
      </c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</row>
    <row r="18" spans="1:47" outlineLevel="1" x14ac:dyDescent="0.2">
      <c r="A18" s="130"/>
      <c r="B18" s="130"/>
      <c r="C18" s="146" t="s">
        <v>86</v>
      </c>
      <c r="D18" s="167"/>
      <c r="E18" s="159">
        <v>652.08000000000004</v>
      </c>
      <c r="F18" s="132"/>
      <c r="G18" s="132"/>
      <c r="H18" s="154">
        <v>0</v>
      </c>
      <c r="I18" s="129"/>
      <c r="J18" s="129"/>
      <c r="K18" s="129"/>
      <c r="L18" s="129"/>
      <c r="M18" s="129"/>
      <c r="N18" s="129"/>
      <c r="O18" s="129"/>
      <c r="P18" s="129"/>
      <c r="Q18" s="129"/>
      <c r="R18" s="129" t="s">
        <v>79</v>
      </c>
      <c r="S18" s="129">
        <v>0</v>
      </c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</row>
    <row r="19" spans="1:47" outlineLevel="1" x14ac:dyDescent="0.2">
      <c r="A19" s="130">
        <v>5</v>
      </c>
      <c r="B19" s="130" t="s">
        <v>184</v>
      </c>
      <c r="C19" s="145" t="s">
        <v>185</v>
      </c>
      <c r="D19" s="166" t="s">
        <v>84</v>
      </c>
      <c r="E19" s="132">
        <v>3896.04</v>
      </c>
      <c r="F19" s="132"/>
      <c r="G19" s="132">
        <f>ROUND(E19*F19,2)</f>
        <v>0</v>
      </c>
      <c r="H19" s="154" t="s">
        <v>183</v>
      </c>
      <c r="I19" s="129"/>
      <c r="J19" s="129"/>
      <c r="K19" s="129"/>
      <c r="L19" s="129"/>
      <c r="M19" s="129"/>
      <c r="N19" s="129"/>
      <c r="O19" s="129"/>
      <c r="P19" s="129"/>
      <c r="Q19" s="129"/>
      <c r="R19" s="129" t="s">
        <v>77</v>
      </c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</row>
    <row r="20" spans="1:47" outlineLevel="1" x14ac:dyDescent="0.2">
      <c r="A20" s="130"/>
      <c r="B20" s="130"/>
      <c r="C20" s="148" t="s">
        <v>87</v>
      </c>
      <c r="D20" s="169"/>
      <c r="E20" s="160"/>
      <c r="F20" s="132"/>
      <c r="G20" s="132"/>
      <c r="H20" s="154">
        <v>0</v>
      </c>
      <c r="I20" s="129"/>
      <c r="J20" s="129"/>
      <c r="K20" s="129"/>
      <c r="L20" s="129"/>
      <c r="M20" s="129"/>
      <c r="N20" s="129"/>
      <c r="O20" s="129"/>
      <c r="P20" s="129"/>
      <c r="Q20" s="129"/>
      <c r="R20" s="129" t="s">
        <v>79</v>
      </c>
      <c r="S20" s="129">
        <v>2</v>
      </c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</row>
    <row r="21" spans="1:47" outlineLevel="1" x14ac:dyDescent="0.2">
      <c r="A21" s="130"/>
      <c r="B21" s="130"/>
      <c r="C21" s="149" t="s">
        <v>189</v>
      </c>
      <c r="D21" s="169"/>
      <c r="E21" s="160">
        <v>7140</v>
      </c>
      <c r="F21" s="132"/>
      <c r="G21" s="132"/>
      <c r="H21" s="154">
        <v>0</v>
      </c>
      <c r="I21" s="129"/>
      <c r="J21" s="129"/>
      <c r="K21" s="129"/>
      <c r="L21" s="129"/>
      <c r="M21" s="129"/>
      <c r="N21" s="129"/>
      <c r="O21" s="129"/>
      <c r="P21" s="129"/>
      <c r="Q21" s="129"/>
      <c r="R21" s="129" t="s">
        <v>79</v>
      </c>
      <c r="S21" s="129">
        <v>2</v>
      </c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</row>
    <row r="22" spans="1:47" outlineLevel="1" x14ac:dyDescent="0.2">
      <c r="A22" s="130"/>
      <c r="B22" s="130"/>
      <c r="C22" s="149" t="s">
        <v>88</v>
      </c>
      <c r="D22" s="169"/>
      <c r="E22" s="160">
        <v>652.08000000000004</v>
      </c>
      <c r="F22" s="132"/>
      <c r="G22" s="132"/>
      <c r="H22" s="154">
        <v>0</v>
      </c>
      <c r="I22" s="129"/>
      <c r="J22" s="129"/>
      <c r="K22" s="129"/>
      <c r="L22" s="129"/>
      <c r="M22" s="129"/>
      <c r="N22" s="129"/>
      <c r="O22" s="129"/>
      <c r="P22" s="129"/>
      <c r="Q22" s="129"/>
      <c r="R22" s="129" t="s">
        <v>79</v>
      </c>
      <c r="S22" s="129">
        <v>2</v>
      </c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</row>
    <row r="23" spans="1:47" outlineLevel="1" x14ac:dyDescent="0.2">
      <c r="A23" s="130"/>
      <c r="B23" s="130"/>
      <c r="C23" s="148" t="s">
        <v>89</v>
      </c>
      <c r="D23" s="169"/>
      <c r="E23" s="160"/>
      <c r="F23" s="132"/>
      <c r="G23" s="132"/>
      <c r="H23" s="154">
        <v>0</v>
      </c>
      <c r="I23" s="129"/>
      <c r="J23" s="129"/>
      <c r="K23" s="129"/>
      <c r="L23" s="129"/>
      <c r="M23" s="129"/>
      <c r="N23" s="129"/>
      <c r="O23" s="129"/>
      <c r="P23" s="129"/>
      <c r="Q23" s="129"/>
      <c r="R23" s="129" t="s">
        <v>79</v>
      </c>
      <c r="S23" s="129">
        <v>0</v>
      </c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</row>
    <row r="24" spans="1:47" outlineLevel="1" x14ac:dyDescent="0.2">
      <c r="A24" s="130"/>
      <c r="B24" s="130"/>
      <c r="C24" s="146" t="s">
        <v>190</v>
      </c>
      <c r="D24" s="167"/>
      <c r="E24" s="159">
        <v>3896.04</v>
      </c>
      <c r="F24" s="132"/>
      <c r="G24" s="132"/>
      <c r="H24" s="154">
        <v>0</v>
      </c>
      <c r="I24" s="129"/>
      <c r="J24" s="129"/>
      <c r="K24" s="129"/>
      <c r="L24" s="129"/>
      <c r="M24" s="129"/>
      <c r="N24" s="129"/>
      <c r="O24" s="129"/>
      <c r="P24" s="129"/>
      <c r="Q24" s="129"/>
      <c r="R24" s="129" t="s">
        <v>79</v>
      </c>
      <c r="S24" s="129">
        <v>0</v>
      </c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</row>
    <row r="25" spans="1:47" outlineLevel="1" x14ac:dyDescent="0.2">
      <c r="A25" s="130" t="s">
        <v>191</v>
      </c>
      <c r="B25" s="130" t="s">
        <v>192</v>
      </c>
      <c r="C25" s="145" t="s">
        <v>193</v>
      </c>
      <c r="D25" s="166" t="s">
        <v>84</v>
      </c>
      <c r="E25" s="132">
        <v>7140</v>
      </c>
      <c r="F25" s="132"/>
      <c r="G25" s="132">
        <f>ROUND(E25*F25,2)</f>
        <v>0</v>
      </c>
      <c r="H25" s="154" t="s">
        <v>183</v>
      </c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</row>
    <row r="26" spans="1:47" outlineLevel="1" x14ac:dyDescent="0.2">
      <c r="A26" s="130"/>
      <c r="B26" s="130"/>
      <c r="C26" s="146" t="s">
        <v>186</v>
      </c>
      <c r="D26" s="167"/>
      <c r="E26" s="159">
        <v>7140</v>
      </c>
      <c r="F26" s="132"/>
      <c r="G26" s="132"/>
      <c r="H26" s="154">
        <v>0</v>
      </c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</row>
    <row r="27" spans="1:47" outlineLevel="1" x14ac:dyDescent="0.2">
      <c r="A27" s="130">
        <v>6</v>
      </c>
      <c r="B27" s="130" t="s">
        <v>90</v>
      </c>
      <c r="C27" s="145" t="s">
        <v>91</v>
      </c>
      <c r="D27" s="166" t="s">
        <v>84</v>
      </c>
      <c r="E27" s="132">
        <v>2025.94</v>
      </c>
      <c r="F27" s="132"/>
      <c r="G27" s="132">
        <f>ROUND(E27*F27,2)</f>
        <v>0</v>
      </c>
      <c r="H27" s="154" t="s">
        <v>183</v>
      </c>
      <c r="I27" s="129"/>
      <c r="J27" s="129"/>
      <c r="K27" s="129"/>
      <c r="L27" s="129"/>
      <c r="M27" s="129"/>
      <c r="N27" s="129"/>
      <c r="O27" s="129"/>
      <c r="P27" s="129"/>
      <c r="Q27" s="129"/>
      <c r="R27" s="129" t="s">
        <v>77</v>
      </c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</row>
    <row r="28" spans="1:47" outlineLevel="1" x14ac:dyDescent="0.2">
      <c r="A28" s="130"/>
      <c r="B28" s="130"/>
      <c r="C28" s="148" t="s">
        <v>87</v>
      </c>
      <c r="D28" s="169"/>
      <c r="E28" s="160"/>
      <c r="F28" s="132"/>
      <c r="G28" s="132"/>
      <c r="H28" s="154">
        <v>0</v>
      </c>
      <c r="I28" s="129"/>
      <c r="J28" s="129"/>
      <c r="K28" s="129"/>
      <c r="L28" s="129"/>
      <c r="M28" s="129"/>
      <c r="N28" s="129"/>
      <c r="O28" s="129"/>
      <c r="P28" s="129"/>
      <c r="Q28" s="129"/>
      <c r="R28" s="129" t="s">
        <v>79</v>
      </c>
      <c r="S28" s="129">
        <v>2</v>
      </c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</row>
    <row r="29" spans="1:47" outlineLevel="1" x14ac:dyDescent="0.2">
      <c r="A29" s="130"/>
      <c r="B29" s="130"/>
      <c r="C29" s="149" t="s">
        <v>189</v>
      </c>
      <c r="D29" s="169"/>
      <c r="E29" s="160">
        <v>7140</v>
      </c>
      <c r="F29" s="132"/>
      <c r="G29" s="132"/>
      <c r="H29" s="154">
        <v>0</v>
      </c>
      <c r="I29" s="129"/>
      <c r="J29" s="129"/>
      <c r="K29" s="129"/>
      <c r="L29" s="129"/>
      <c r="M29" s="129"/>
      <c r="N29" s="129"/>
      <c r="O29" s="129"/>
      <c r="P29" s="129"/>
      <c r="Q29" s="129"/>
      <c r="R29" s="129" t="s">
        <v>79</v>
      </c>
      <c r="S29" s="129">
        <v>2</v>
      </c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  <c r="AR29" s="129"/>
      <c r="AS29" s="129"/>
      <c r="AT29" s="129"/>
      <c r="AU29" s="129"/>
    </row>
    <row r="30" spans="1:47" outlineLevel="1" x14ac:dyDescent="0.2">
      <c r="A30" s="130"/>
      <c r="B30" s="130"/>
      <c r="C30" s="149" t="s">
        <v>88</v>
      </c>
      <c r="D30" s="169"/>
      <c r="E30" s="160">
        <v>652.08000000000004</v>
      </c>
      <c r="F30" s="132"/>
      <c r="G30" s="132"/>
      <c r="H30" s="154">
        <v>0</v>
      </c>
      <c r="I30" s="129"/>
      <c r="J30" s="129"/>
      <c r="K30" s="129"/>
      <c r="L30" s="129"/>
      <c r="M30" s="129"/>
      <c r="N30" s="129"/>
      <c r="O30" s="129"/>
      <c r="P30" s="129"/>
      <c r="Q30" s="129"/>
      <c r="R30" s="129" t="s">
        <v>79</v>
      </c>
      <c r="S30" s="129">
        <v>2</v>
      </c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</row>
    <row r="31" spans="1:47" outlineLevel="1" x14ac:dyDescent="0.2">
      <c r="A31" s="130"/>
      <c r="B31" s="130"/>
      <c r="C31" s="148" t="s">
        <v>89</v>
      </c>
      <c r="D31" s="169"/>
      <c r="E31" s="160"/>
      <c r="F31" s="132"/>
      <c r="G31" s="132"/>
      <c r="H31" s="154">
        <v>0</v>
      </c>
      <c r="I31" s="129"/>
      <c r="J31" s="129"/>
      <c r="K31" s="129"/>
      <c r="L31" s="129"/>
      <c r="M31" s="129"/>
      <c r="N31" s="129"/>
      <c r="O31" s="129"/>
      <c r="P31" s="129"/>
      <c r="Q31" s="129"/>
      <c r="R31" s="129" t="s">
        <v>79</v>
      </c>
      <c r="S31" s="129">
        <v>0</v>
      </c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29"/>
    </row>
    <row r="32" spans="1:47" outlineLevel="1" x14ac:dyDescent="0.2">
      <c r="A32" s="130"/>
      <c r="B32" s="130"/>
      <c r="C32" s="146" t="s">
        <v>194</v>
      </c>
      <c r="D32" s="167"/>
      <c r="E32" s="159">
        <v>2025.94</v>
      </c>
      <c r="F32" s="132"/>
      <c r="G32" s="132"/>
      <c r="H32" s="154">
        <v>0</v>
      </c>
      <c r="I32" s="129"/>
      <c r="J32" s="129"/>
      <c r="K32" s="129"/>
      <c r="L32" s="129"/>
      <c r="M32" s="129"/>
      <c r="N32" s="129"/>
      <c r="O32" s="129"/>
      <c r="P32" s="129"/>
      <c r="Q32" s="129"/>
      <c r="R32" s="129" t="s">
        <v>79</v>
      </c>
      <c r="S32" s="129">
        <v>0</v>
      </c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</row>
    <row r="33" spans="1:47" outlineLevel="1" x14ac:dyDescent="0.2">
      <c r="A33" s="130" t="s">
        <v>195</v>
      </c>
      <c r="B33" s="130" t="s">
        <v>196</v>
      </c>
      <c r="C33" s="145" t="s">
        <v>197</v>
      </c>
      <c r="D33" s="261" t="s">
        <v>84</v>
      </c>
      <c r="E33" s="132">
        <v>1856.4</v>
      </c>
      <c r="F33" s="132"/>
      <c r="G33" s="132">
        <f>ROUND(E33*F33,2)</f>
        <v>0</v>
      </c>
      <c r="H33" s="154" t="s">
        <v>183</v>
      </c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</row>
    <row r="34" spans="1:47" outlineLevel="1" x14ac:dyDescent="0.2">
      <c r="A34" s="130"/>
      <c r="B34" s="130"/>
      <c r="C34" s="146" t="s">
        <v>198</v>
      </c>
      <c r="D34" s="167"/>
      <c r="E34" s="159">
        <v>1856.4</v>
      </c>
      <c r="F34" s="132"/>
      <c r="G34" s="132"/>
      <c r="H34" s="154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  <c r="AT34" s="129"/>
      <c r="AU34" s="129"/>
    </row>
    <row r="35" spans="1:47" outlineLevel="1" x14ac:dyDescent="0.2">
      <c r="A35" s="130">
        <v>7</v>
      </c>
      <c r="B35" s="130" t="s">
        <v>92</v>
      </c>
      <c r="C35" s="145" t="s">
        <v>93</v>
      </c>
      <c r="D35" s="166" t="s">
        <v>84</v>
      </c>
      <c r="E35" s="132">
        <v>278.74</v>
      </c>
      <c r="F35" s="132"/>
      <c r="G35" s="132">
        <f>ROUND(E35*F35,2)</f>
        <v>0</v>
      </c>
      <c r="H35" s="154" t="s">
        <v>183</v>
      </c>
      <c r="I35" s="129"/>
      <c r="J35" s="129"/>
      <c r="K35" s="129"/>
      <c r="L35" s="129"/>
      <c r="M35" s="129"/>
      <c r="N35" s="129"/>
      <c r="O35" s="129"/>
      <c r="P35" s="129"/>
      <c r="Q35" s="129"/>
      <c r="R35" s="129" t="s">
        <v>77</v>
      </c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</row>
    <row r="36" spans="1:47" outlineLevel="1" x14ac:dyDescent="0.2">
      <c r="A36" s="130"/>
      <c r="B36" s="130"/>
      <c r="C36" s="146" t="s">
        <v>94</v>
      </c>
      <c r="D36" s="167"/>
      <c r="E36" s="159">
        <v>44.89</v>
      </c>
      <c r="F36" s="132"/>
      <c r="G36" s="132"/>
      <c r="H36" s="154">
        <v>0</v>
      </c>
      <c r="I36" s="129"/>
      <c r="J36" s="129"/>
      <c r="K36" s="129"/>
      <c r="L36" s="129"/>
      <c r="M36" s="129"/>
      <c r="N36" s="129"/>
      <c r="O36" s="129"/>
      <c r="P36" s="129"/>
      <c r="Q36" s="129"/>
      <c r="R36" s="129" t="s">
        <v>79</v>
      </c>
      <c r="S36" s="129">
        <v>0</v>
      </c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</row>
    <row r="37" spans="1:47" outlineLevel="1" x14ac:dyDescent="0.2">
      <c r="A37" s="130"/>
      <c r="B37" s="130"/>
      <c r="C37" s="146" t="s">
        <v>95</v>
      </c>
      <c r="D37" s="167"/>
      <c r="E37" s="159">
        <v>233.85</v>
      </c>
      <c r="F37" s="132"/>
      <c r="G37" s="132"/>
      <c r="H37" s="154">
        <v>0</v>
      </c>
      <c r="I37" s="129"/>
      <c r="J37" s="129"/>
      <c r="K37" s="129"/>
      <c r="L37" s="129"/>
      <c r="M37" s="129"/>
      <c r="N37" s="129"/>
      <c r="O37" s="129"/>
      <c r="P37" s="129"/>
      <c r="Q37" s="129"/>
      <c r="R37" s="129" t="s">
        <v>79</v>
      </c>
      <c r="S37" s="129">
        <v>0</v>
      </c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  <c r="AT37" s="129"/>
      <c r="AU37" s="129"/>
    </row>
    <row r="38" spans="1:47" outlineLevel="1" x14ac:dyDescent="0.2">
      <c r="A38" s="130">
        <v>8</v>
      </c>
      <c r="B38" s="130" t="s">
        <v>96</v>
      </c>
      <c r="C38" s="145" t="s">
        <v>97</v>
      </c>
      <c r="D38" s="166" t="s">
        <v>84</v>
      </c>
      <c r="E38" s="132">
        <v>278.74</v>
      </c>
      <c r="F38" s="132"/>
      <c r="G38" s="132">
        <f>ROUND(E38*F38,2)</f>
        <v>0</v>
      </c>
      <c r="H38" s="154" t="s">
        <v>183</v>
      </c>
      <c r="I38" s="129"/>
      <c r="J38" s="129"/>
      <c r="K38" s="129"/>
      <c r="L38" s="129"/>
      <c r="M38" s="129"/>
      <c r="N38" s="129"/>
      <c r="O38" s="129"/>
      <c r="P38" s="129"/>
      <c r="Q38" s="129"/>
      <c r="R38" s="129" t="s">
        <v>77</v>
      </c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</row>
    <row r="39" spans="1:47" outlineLevel="1" x14ac:dyDescent="0.2">
      <c r="A39" s="130"/>
      <c r="B39" s="130"/>
      <c r="C39" s="146" t="s">
        <v>98</v>
      </c>
      <c r="D39" s="167"/>
      <c r="E39" s="159">
        <v>278.74</v>
      </c>
      <c r="F39" s="132"/>
      <c r="G39" s="132"/>
      <c r="H39" s="154">
        <v>0</v>
      </c>
      <c r="I39" s="129"/>
      <c r="J39" s="129"/>
      <c r="K39" s="129"/>
      <c r="L39" s="129"/>
      <c r="M39" s="129"/>
      <c r="N39" s="129"/>
      <c r="O39" s="129"/>
      <c r="P39" s="129"/>
      <c r="Q39" s="129"/>
      <c r="R39" s="129" t="s">
        <v>79</v>
      </c>
      <c r="S39" s="129">
        <v>0</v>
      </c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  <c r="AT39" s="129"/>
      <c r="AU39" s="129"/>
    </row>
    <row r="40" spans="1:47" outlineLevel="1" x14ac:dyDescent="0.2">
      <c r="A40" s="130">
        <v>9</v>
      </c>
      <c r="B40" s="130" t="s">
        <v>99</v>
      </c>
      <c r="C40" s="145" t="s">
        <v>100</v>
      </c>
      <c r="D40" s="166" t="s">
        <v>84</v>
      </c>
      <c r="E40" s="132">
        <v>278.74</v>
      </c>
      <c r="F40" s="132"/>
      <c r="G40" s="132">
        <f>ROUND(E40*F40,2)</f>
        <v>0</v>
      </c>
      <c r="H40" s="154" t="s">
        <v>183</v>
      </c>
      <c r="I40" s="129"/>
      <c r="J40" s="129"/>
      <c r="K40" s="129"/>
      <c r="L40" s="129"/>
      <c r="M40" s="129"/>
      <c r="N40" s="129"/>
      <c r="O40" s="129"/>
      <c r="P40" s="129"/>
      <c r="Q40" s="129"/>
      <c r="R40" s="129" t="s">
        <v>77</v>
      </c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</row>
    <row r="41" spans="1:47" outlineLevel="1" x14ac:dyDescent="0.2">
      <c r="A41" s="130"/>
      <c r="B41" s="130"/>
      <c r="C41" s="146" t="s">
        <v>101</v>
      </c>
      <c r="D41" s="167"/>
      <c r="E41" s="159">
        <v>278.74</v>
      </c>
      <c r="F41" s="132"/>
      <c r="G41" s="132"/>
      <c r="H41" s="154">
        <v>0</v>
      </c>
      <c r="I41" s="129"/>
      <c r="J41" s="129"/>
      <c r="K41" s="129"/>
      <c r="L41" s="129"/>
      <c r="M41" s="129"/>
      <c r="N41" s="129"/>
      <c r="O41" s="129"/>
      <c r="P41" s="129"/>
      <c r="Q41" s="129"/>
      <c r="R41" s="129" t="s">
        <v>79</v>
      </c>
      <c r="S41" s="129">
        <v>0</v>
      </c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</row>
    <row r="42" spans="1:47" outlineLevel="1" x14ac:dyDescent="0.2">
      <c r="A42" s="130">
        <v>10</v>
      </c>
      <c r="B42" s="130" t="s">
        <v>102</v>
      </c>
      <c r="C42" s="145" t="s">
        <v>103</v>
      </c>
      <c r="D42" s="166" t="s">
        <v>84</v>
      </c>
      <c r="E42" s="132">
        <v>557.48</v>
      </c>
      <c r="F42" s="132"/>
      <c r="G42" s="132">
        <f>ROUND(E42*F42,2)</f>
        <v>0</v>
      </c>
      <c r="H42" s="154" t="s">
        <v>183</v>
      </c>
      <c r="I42" s="129"/>
      <c r="J42" s="129"/>
      <c r="K42" s="129"/>
      <c r="L42" s="129"/>
      <c r="M42" s="129"/>
      <c r="N42" s="129"/>
      <c r="O42" s="129"/>
      <c r="P42" s="129"/>
      <c r="Q42" s="129"/>
      <c r="R42" s="129" t="s">
        <v>77</v>
      </c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</row>
    <row r="43" spans="1:47" outlineLevel="1" x14ac:dyDescent="0.2">
      <c r="A43" s="130"/>
      <c r="B43" s="130"/>
      <c r="C43" s="146" t="s">
        <v>98</v>
      </c>
      <c r="D43" s="167"/>
      <c r="E43" s="159">
        <v>278.74</v>
      </c>
      <c r="F43" s="132"/>
      <c r="G43" s="132"/>
      <c r="H43" s="154">
        <v>0</v>
      </c>
      <c r="I43" s="129"/>
      <c r="J43" s="129"/>
      <c r="K43" s="129"/>
      <c r="L43" s="129"/>
      <c r="M43" s="129"/>
      <c r="N43" s="129"/>
      <c r="O43" s="129"/>
      <c r="P43" s="129"/>
      <c r="Q43" s="129"/>
      <c r="R43" s="129" t="s">
        <v>79</v>
      </c>
      <c r="S43" s="129">
        <v>0</v>
      </c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</row>
    <row r="44" spans="1:47" outlineLevel="1" x14ac:dyDescent="0.2">
      <c r="A44" s="130"/>
      <c r="B44" s="130"/>
      <c r="C44" s="146" t="s">
        <v>101</v>
      </c>
      <c r="D44" s="167"/>
      <c r="E44" s="159">
        <v>278.74</v>
      </c>
      <c r="F44" s="132"/>
      <c r="G44" s="132"/>
      <c r="H44" s="154">
        <v>0</v>
      </c>
      <c r="I44" s="129"/>
      <c r="J44" s="129"/>
      <c r="K44" s="129"/>
      <c r="L44" s="129"/>
      <c r="M44" s="129"/>
      <c r="N44" s="129"/>
      <c r="O44" s="129"/>
      <c r="P44" s="129"/>
      <c r="Q44" s="129"/>
      <c r="R44" s="129" t="s">
        <v>79</v>
      </c>
      <c r="S44" s="129">
        <v>0</v>
      </c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</row>
    <row r="45" spans="1:47" outlineLevel="1" x14ac:dyDescent="0.2">
      <c r="A45" s="130">
        <v>11</v>
      </c>
      <c r="B45" s="130" t="s">
        <v>104</v>
      </c>
      <c r="C45" s="145" t="s">
        <v>105</v>
      </c>
      <c r="D45" s="166" t="s">
        <v>84</v>
      </c>
      <c r="E45" s="132">
        <v>7876.34</v>
      </c>
      <c r="F45" s="132"/>
      <c r="G45" s="132">
        <f>ROUND(E45*F45,2)</f>
        <v>0</v>
      </c>
      <c r="H45" s="154" t="s">
        <v>183</v>
      </c>
      <c r="I45" s="129"/>
      <c r="J45" s="129"/>
      <c r="K45" s="129"/>
      <c r="L45" s="129"/>
      <c r="M45" s="129"/>
      <c r="N45" s="129"/>
      <c r="O45" s="129"/>
      <c r="P45" s="129"/>
      <c r="Q45" s="129"/>
      <c r="R45" s="129" t="s">
        <v>77</v>
      </c>
      <c r="S45" s="129"/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9"/>
      <c r="AI45" s="129"/>
      <c r="AJ45" s="129"/>
      <c r="AK45" s="129"/>
      <c r="AL45" s="129"/>
      <c r="AM45" s="129"/>
      <c r="AN45" s="129"/>
      <c r="AO45" s="129"/>
      <c r="AP45" s="129"/>
      <c r="AQ45" s="129"/>
      <c r="AR45" s="129"/>
      <c r="AS45" s="129"/>
      <c r="AT45" s="129"/>
      <c r="AU45" s="129"/>
    </row>
    <row r="46" spans="1:47" outlineLevel="1" x14ac:dyDescent="0.2">
      <c r="A46" s="130"/>
      <c r="B46" s="130"/>
      <c r="C46" s="146" t="s">
        <v>106</v>
      </c>
      <c r="D46" s="167"/>
      <c r="E46" s="159">
        <v>363</v>
      </c>
      <c r="F46" s="132"/>
      <c r="G46" s="132"/>
      <c r="H46" s="154">
        <v>0</v>
      </c>
      <c r="I46" s="129"/>
      <c r="J46" s="129"/>
      <c r="K46" s="129"/>
      <c r="L46" s="129"/>
      <c r="M46" s="129"/>
      <c r="N46" s="129"/>
      <c r="O46" s="129"/>
      <c r="P46" s="129"/>
      <c r="Q46" s="129"/>
      <c r="R46" s="129" t="s">
        <v>79</v>
      </c>
      <c r="S46" s="129">
        <v>0</v>
      </c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</row>
    <row r="47" spans="1:47" outlineLevel="1" x14ac:dyDescent="0.2">
      <c r="A47" s="130"/>
      <c r="B47" s="130"/>
      <c r="C47" s="146" t="s">
        <v>199</v>
      </c>
      <c r="D47" s="167"/>
      <c r="E47" s="159">
        <v>7513.34</v>
      </c>
      <c r="F47" s="132"/>
      <c r="G47" s="132"/>
      <c r="H47" s="154">
        <v>0</v>
      </c>
      <c r="I47" s="129"/>
      <c r="J47" s="129"/>
      <c r="K47" s="129"/>
      <c r="L47" s="129"/>
      <c r="M47" s="129"/>
      <c r="N47" s="129"/>
      <c r="O47" s="129"/>
      <c r="P47" s="129"/>
      <c r="Q47" s="129"/>
      <c r="R47" s="129" t="s">
        <v>79</v>
      </c>
      <c r="S47" s="129">
        <v>0</v>
      </c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</row>
    <row r="48" spans="1:47" outlineLevel="1" x14ac:dyDescent="0.2">
      <c r="A48" s="130">
        <v>12</v>
      </c>
      <c r="B48" s="130" t="s">
        <v>107</v>
      </c>
      <c r="C48" s="145" t="s">
        <v>108</v>
      </c>
      <c r="D48" s="166" t="s">
        <v>84</v>
      </c>
      <c r="E48" s="132">
        <v>118145.1</v>
      </c>
      <c r="F48" s="132"/>
      <c r="G48" s="132">
        <f>ROUND(E48*F48,2)</f>
        <v>0</v>
      </c>
      <c r="H48" s="154" t="s">
        <v>183</v>
      </c>
      <c r="I48" s="129"/>
      <c r="J48" s="129"/>
      <c r="K48" s="129"/>
      <c r="L48" s="129"/>
      <c r="M48" s="129"/>
      <c r="N48" s="129"/>
      <c r="O48" s="129"/>
      <c r="P48" s="129"/>
      <c r="Q48" s="129"/>
      <c r="R48" s="129" t="s">
        <v>77</v>
      </c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/>
      <c r="AN48" s="129"/>
      <c r="AO48" s="129"/>
      <c r="AP48" s="129"/>
      <c r="AQ48" s="129"/>
      <c r="AR48" s="129"/>
      <c r="AS48" s="129"/>
      <c r="AT48" s="129"/>
      <c r="AU48" s="129"/>
    </row>
    <row r="49" spans="1:47" outlineLevel="1" x14ac:dyDescent="0.2">
      <c r="A49" s="130"/>
      <c r="B49" s="130"/>
      <c r="C49" s="148" t="s">
        <v>87</v>
      </c>
      <c r="D49" s="169"/>
      <c r="E49" s="160"/>
      <c r="F49" s="132"/>
      <c r="G49" s="132"/>
      <c r="H49" s="154">
        <v>0</v>
      </c>
      <c r="I49" s="129"/>
      <c r="J49" s="129"/>
      <c r="K49" s="129"/>
      <c r="L49" s="129"/>
      <c r="M49" s="129"/>
      <c r="N49" s="129"/>
      <c r="O49" s="129"/>
      <c r="P49" s="129"/>
      <c r="Q49" s="129"/>
      <c r="R49" s="129" t="s">
        <v>79</v>
      </c>
      <c r="S49" s="129">
        <v>2</v>
      </c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</row>
    <row r="50" spans="1:47" outlineLevel="1" x14ac:dyDescent="0.2">
      <c r="A50" s="130"/>
      <c r="B50" s="130"/>
      <c r="C50" s="149" t="s">
        <v>109</v>
      </c>
      <c r="D50" s="169"/>
      <c r="E50" s="160">
        <v>363</v>
      </c>
      <c r="F50" s="132"/>
      <c r="G50" s="132"/>
      <c r="H50" s="154">
        <v>0</v>
      </c>
      <c r="I50" s="129"/>
      <c r="J50" s="129"/>
      <c r="K50" s="129"/>
      <c r="L50" s="129"/>
      <c r="M50" s="129"/>
      <c r="N50" s="129"/>
      <c r="O50" s="129"/>
      <c r="P50" s="129"/>
      <c r="Q50" s="129"/>
      <c r="R50" s="129" t="s">
        <v>79</v>
      </c>
      <c r="S50" s="129">
        <v>2</v>
      </c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</row>
    <row r="51" spans="1:47" outlineLevel="1" x14ac:dyDescent="0.2">
      <c r="A51" s="130"/>
      <c r="B51" s="130"/>
      <c r="C51" s="149" t="s">
        <v>200</v>
      </c>
      <c r="D51" s="169"/>
      <c r="E51" s="160">
        <v>7513.34</v>
      </c>
      <c r="F51" s="132"/>
      <c r="G51" s="132"/>
      <c r="H51" s="154">
        <v>0</v>
      </c>
      <c r="I51" s="129"/>
      <c r="J51" s="129"/>
      <c r="K51" s="129"/>
      <c r="L51" s="129"/>
      <c r="M51" s="129"/>
      <c r="N51" s="129"/>
      <c r="O51" s="129"/>
      <c r="P51" s="129"/>
      <c r="Q51" s="129"/>
      <c r="R51" s="129" t="s">
        <v>79</v>
      </c>
      <c r="S51" s="129">
        <v>2</v>
      </c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  <c r="AT51" s="129"/>
      <c r="AU51" s="129"/>
    </row>
    <row r="52" spans="1:47" outlineLevel="1" x14ac:dyDescent="0.2">
      <c r="A52" s="130"/>
      <c r="B52" s="130"/>
      <c r="C52" s="148" t="s">
        <v>89</v>
      </c>
      <c r="D52" s="169"/>
      <c r="E52" s="160"/>
      <c r="F52" s="132"/>
      <c r="G52" s="132"/>
      <c r="H52" s="154">
        <v>0</v>
      </c>
      <c r="I52" s="129"/>
      <c r="J52" s="129"/>
      <c r="K52" s="129"/>
      <c r="L52" s="129"/>
      <c r="M52" s="129"/>
      <c r="N52" s="129"/>
      <c r="O52" s="129"/>
      <c r="P52" s="129"/>
      <c r="Q52" s="129"/>
      <c r="R52" s="129" t="s">
        <v>79</v>
      </c>
      <c r="S52" s="129">
        <v>0</v>
      </c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</row>
    <row r="53" spans="1:47" outlineLevel="1" x14ac:dyDescent="0.2">
      <c r="A53" s="130"/>
      <c r="B53" s="130"/>
      <c r="C53" s="146" t="s">
        <v>201</v>
      </c>
      <c r="D53" s="167"/>
      <c r="E53" s="159">
        <v>118145.1</v>
      </c>
      <c r="F53" s="132"/>
      <c r="G53" s="132"/>
      <c r="H53" s="154">
        <v>0</v>
      </c>
      <c r="I53" s="129"/>
      <c r="J53" s="129"/>
      <c r="K53" s="129"/>
      <c r="L53" s="129"/>
      <c r="M53" s="129"/>
      <c r="N53" s="129"/>
      <c r="O53" s="129"/>
      <c r="P53" s="129"/>
      <c r="Q53" s="129"/>
      <c r="R53" s="129" t="s">
        <v>79</v>
      </c>
      <c r="S53" s="129">
        <v>0</v>
      </c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</row>
    <row r="54" spans="1:47" ht="22.5" outlineLevel="1" x14ac:dyDescent="0.2">
      <c r="A54" s="130" t="s">
        <v>202</v>
      </c>
      <c r="B54" s="130" t="s">
        <v>203</v>
      </c>
      <c r="C54" s="145" t="s">
        <v>204</v>
      </c>
      <c r="D54" s="166" t="s">
        <v>84</v>
      </c>
      <c r="E54" s="132">
        <v>7140</v>
      </c>
      <c r="F54" s="132"/>
      <c r="G54" s="132">
        <f>ROUND(E54*F54,2)</f>
        <v>0</v>
      </c>
      <c r="H54" s="154" t="s">
        <v>183</v>
      </c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</row>
    <row r="55" spans="1:47" outlineLevel="1" x14ac:dyDescent="0.2">
      <c r="A55" s="130"/>
      <c r="B55" s="130"/>
      <c r="C55" s="146" t="s">
        <v>205</v>
      </c>
      <c r="D55" s="167"/>
      <c r="E55" s="159">
        <v>7140</v>
      </c>
      <c r="F55" s="132"/>
      <c r="G55" s="132"/>
      <c r="H55" s="154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</row>
    <row r="56" spans="1:47" outlineLevel="1" x14ac:dyDescent="0.2">
      <c r="A56" s="130" t="s">
        <v>206</v>
      </c>
      <c r="B56" s="130" t="s">
        <v>207</v>
      </c>
      <c r="C56" s="145" t="s">
        <v>208</v>
      </c>
      <c r="D56" s="166" t="s">
        <v>84</v>
      </c>
      <c r="E56" s="132">
        <v>107100</v>
      </c>
      <c r="F56" s="132"/>
      <c r="G56" s="132">
        <f>ROUND(E56*F56,2)</f>
        <v>0</v>
      </c>
      <c r="H56" s="154" t="s">
        <v>183</v>
      </c>
      <c r="I56" s="129"/>
      <c r="J56" s="129"/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</row>
    <row r="57" spans="1:47" outlineLevel="1" x14ac:dyDescent="0.2">
      <c r="A57" s="130"/>
      <c r="B57" s="130"/>
      <c r="C57" s="146" t="s">
        <v>209</v>
      </c>
      <c r="D57" s="167"/>
      <c r="E57" s="159">
        <v>107100</v>
      </c>
      <c r="F57" s="132"/>
      <c r="G57" s="132"/>
      <c r="H57" s="154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</row>
    <row r="58" spans="1:47" outlineLevel="1" x14ac:dyDescent="0.2">
      <c r="A58" s="130">
        <v>13</v>
      </c>
      <c r="B58" s="130" t="s">
        <v>110</v>
      </c>
      <c r="C58" s="145" t="s">
        <v>111</v>
      </c>
      <c r="D58" s="166" t="s">
        <v>84</v>
      </c>
      <c r="E58" s="132">
        <v>363</v>
      </c>
      <c r="F58" s="132"/>
      <c r="G58" s="132">
        <f>ROUND(E58*F58,2)</f>
        <v>0</v>
      </c>
      <c r="H58" s="154" t="s">
        <v>183</v>
      </c>
      <c r="I58" s="129"/>
      <c r="J58" s="129"/>
      <c r="K58" s="129"/>
      <c r="L58" s="129"/>
      <c r="M58" s="129"/>
      <c r="N58" s="129"/>
      <c r="O58" s="129"/>
      <c r="P58" s="129"/>
      <c r="Q58" s="129"/>
      <c r="R58" s="129" t="s">
        <v>77</v>
      </c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</row>
    <row r="59" spans="1:47" outlineLevel="1" x14ac:dyDescent="0.2">
      <c r="A59" s="130"/>
      <c r="B59" s="130"/>
      <c r="C59" s="146" t="s">
        <v>106</v>
      </c>
      <c r="D59" s="167"/>
      <c r="E59" s="159">
        <v>363</v>
      </c>
      <c r="F59" s="132"/>
      <c r="G59" s="132"/>
      <c r="H59" s="154">
        <v>0</v>
      </c>
      <c r="I59" s="129"/>
      <c r="J59" s="129"/>
      <c r="K59" s="129"/>
      <c r="L59" s="129"/>
      <c r="M59" s="129"/>
      <c r="N59" s="129"/>
      <c r="O59" s="129"/>
      <c r="P59" s="129"/>
      <c r="Q59" s="129"/>
      <c r="R59" s="129" t="s">
        <v>79</v>
      </c>
      <c r="S59" s="129">
        <v>0</v>
      </c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  <c r="AT59" s="129"/>
      <c r="AU59" s="129"/>
    </row>
    <row r="60" spans="1:47" outlineLevel="1" x14ac:dyDescent="0.2">
      <c r="A60" s="130">
        <v>14</v>
      </c>
      <c r="B60" s="130" t="s">
        <v>112</v>
      </c>
      <c r="C60" s="145" t="s">
        <v>113</v>
      </c>
      <c r="D60" s="166" t="s">
        <v>84</v>
      </c>
      <c r="E60" s="132">
        <v>7513.34</v>
      </c>
      <c r="F60" s="132"/>
      <c r="G60" s="132">
        <f>ROUND(E60*F60,2)</f>
        <v>0</v>
      </c>
      <c r="H60" s="154" t="s">
        <v>183</v>
      </c>
      <c r="I60" s="129"/>
      <c r="J60" s="129"/>
      <c r="K60" s="129"/>
      <c r="L60" s="129"/>
      <c r="M60" s="129"/>
      <c r="N60" s="129"/>
      <c r="O60" s="129"/>
      <c r="P60" s="129"/>
      <c r="Q60" s="129"/>
      <c r="R60" s="129" t="s">
        <v>77</v>
      </c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29"/>
      <c r="AS60" s="129"/>
      <c r="AT60" s="129"/>
      <c r="AU60" s="129"/>
    </row>
    <row r="61" spans="1:47" outlineLevel="1" x14ac:dyDescent="0.2">
      <c r="A61" s="130"/>
      <c r="B61" s="130"/>
      <c r="C61" s="146" t="s">
        <v>199</v>
      </c>
      <c r="D61" s="167"/>
      <c r="E61" s="159">
        <v>7513.34</v>
      </c>
      <c r="F61" s="132"/>
      <c r="G61" s="132"/>
      <c r="H61" s="154">
        <v>0</v>
      </c>
      <c r="I61" s="129"/>
      <c r="J61" s="129"/>
      <c r="K61" s="129"/>
      <c r="L61" s="129"/>
      <c r="M61" s="129"/>
      <c r="N61" s="129"/>
      <c r="O61" s="129"/>
      <c r="P61" s="129"/>
      <c r="Q61" s="129"/>
      <c r="R61" s="129" t="s">
        <v>79</v>
      </c>
      <c r="S61" s="129">
        <v>0</v>
      </c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29"/>
      <c r="AS61" s="129"/>
      <c r="AT61" s="129"/>
      <c r="AU61" s="129"/>
    </row>
    <row r="62" spans="1:47" outlineLevel="1" x14ac:dyDescent="0.2">
      <c r="A62" s="130" t="s">
        <v>210</v>
      </c>
      <c r="B62" s="130" t="s">
        <v>211</v>
      </c>
      <c r="C62" s="145" t="s">
        <v>212</v>
      </c>
      <c r="D62" s="166" t="s">
        <v>84</v>
      </c>
      <c r="E62" s="132">
        <v>7140</v>
      </c>
      <c r="F62" s="132"/>
      <c r="G62" s="132">
        <f>ROUND(E62*F62,2)</f>
        <v>0</v>
      </c>
      <c r="H62" s="154" t="s">
        <v>183</v>
      </c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29"/>
      <c r="AS62" s="129"/>
      <c r="AT62" s="129"/>
      <c r="AU62" s="129"/>
    </row>
    <row r="63" spans="1:47" outlineLevel="1" x14ac:dyDescent="0.2">
      <c r="A63" s="130"/>
      <c r="B63" s="130"/>
      <c r="C63" s="146" t="s">
        <v>205</v>
      </c>
      <c r="D63" s="167"/>
      <c r="E63" s="159">
        <v>7140</v>
      </c>
      <c r="F63" s="132"/>
      <c r="G63" s="132"/>
      <c r="H63" s="154"/>
      <c r="I63" s="129"/>
      <c r="J63" s="129"/>
      <c r="K63" s="129"/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29"/>
      <c r="AS63" s="129"/>
      <c r="AT63" s="129"/>
      <c r="AU63" s="129"/>
    </row>
    <row r="64" spans="1:47" ht="22.5" outlineLevel="1" x14ac:dyDescent="0.2">
      <c r="A64" s="130">
        <v>15</v>
      </c>
      <c r="B64" s="130" t="s">
        <v>114</v>
      </c>
      <c r="C64" s="191" t="s">
        <v>221</v>
      </c>
      <c r="D64" s="166" t="s">
        <v>76</v>
      </c>
      <c r="E64" s="192"/>
      <c r="F64" s="132"/>
      <c r="G64" s="132">
        <f>ROUND(E64*F64,2)</f>
        <v>0</v>
      </c>
      <c r="H64" s="154" t="s">
        <v>183</v>
      </c>
      <c r="I64" s="129"/>
      <c r="J64" s="129"/>
      <c r="K64" s="129"/>
      <c r="L64" s="129"/>
      <c r="M64" s="129"/>
      <c r="N64" s="129"/>
      <c r="O64" s="129"/>
      <c r="P64" s="129"/>
      <c r="Q64" s="129"/>
      <c r="R64" s="129" t="s">
        <v>115</v>
      </c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29"/>
      <c r="AS64" s="129"/>
      <c r="AT64" s="129"/>
      <c r="AU64" s="129"/>
    </row>
    <row r="65" spans="1:47" outlineLevel="1" x14ac:dyDescent="0.2">
      <c r="A65" s="130"/>
      <c r="B65" s="130"/>
      <c r="C65" s="193" t="s">
        <v>116</v>
      </c>
      <c r="D65" s="167"/>
      <c r="E65" s="194"/>
      <c r="F65" s="132"/>
      <c r="G65" s="132"/>
      <c r="H65" s="154">
        <v>0</v>
      </c>
      <c r="I65" s="129"/>
      <c r="J65" s="129"/>
      <c r="K65" s="129"/>
      <c r="L65" s="129"/>
      <c r="M65" s="129"/>
      <c r="N65" s="129"/>
      <c r="O65" s="129"/>
      <c r="P65" s="129"/>
      <c r="Q65" s="129"/>
      <c r="R65" s="129" t="s">
        <v>79</v>
      </c>
      <c r="S65" s="129">
        <v>0</v>
      </c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29"/>
      <c r="AH65" s="129"/>
      <c r="AI65" s="129"/>
      <c r="AJ65" s="129"/>
      <c r="AK65" s="129"/>
      <c r="AL65" s="129"/>
      <c r="AM65" s="129"/>
      <c r="AN65" s="129"/>
      <c r="AO65" s="129"/>
      <c r="AP65" s="129"/>
      <c r="AQ65" s="129"/>
      <c r="AR65" s="129"/>
      <c r="AS65" s="129"/>
      <c r="AT65" s="129"/>
      <c r="AU65" s="129"/>
    </row>
    <row r="66" spans="1:47" ht="22.5" outlineLevel="1" x14ac:dyDescent="0.2">
      <c r="A66" s="130">
        <v>16</v>
      </c>
      <c r="B66" s="130" t="s">
        <v>117</v>
      </c>
      <c r="C66" s="191" t="s">
        <v>222</v>
      </c>
      <c r="D66" s="166" t="s">
        <v>118</v>
      </c>
      <c r="E66" s="192"/>
      <c r="F66" s="132"/>
      <c r="G66" s="132">
        <f>ROUND(E66*F66,2)</f>
        <v>0</v>
      </c>
      <c r="H66" s="154" t="s">
        <v>183</v>
      </c>
      <c r="I66" s="129"/>
      <c r="J66" s="129"/>
      <c r="K66" s="129"/>
      <c r="L66" s="129"/>
      <c r="M66" s="129"/>
      <c r="N66" s="129"/>
      <c r="O66" s="129"/>
      <c r="P66" s="129"/>
      <c r="Q66" s="129"/>
      <c r="R66" s="129" t="s">
        <v>115</v>
      </c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29"/>
      <c r="AS66" s="129"/>
      <c r="AT66" s="129"/>
      <c r="AU66" s="129"/>
    </row>
    <row r="67" spans="1:47" outlineLevel="1" x14ac:dyDescent="0.2">
      <c r="A67" s="130"/>
      <c r="B67" s="130"/>
      <c r="C67" s="193" t="s">
        <v>119</v>
      </c>
      <c r="D67" s="167"/>
      <c r="E67" s="194"/>
      <c r="F67" s="132"/>
      <c r="G67" s="132"/>
      <c r="H67" s="154">
        <v>0</v>
      </c>
      <c r="I67" s="129"/>
      <c r="J67" s="129"/>
      <c r="K67" s="129"/>
      <c r="L67" s="129"/>
      <c r="M67" s="129"/>
      <c r="N67" s="129"/>
      <c r="O67" s="129"/>
      <c r="P67" s="129"/>
      <c r="Q67" s="129"/>
      <c r="R67" s="129" t="s">
        <v>79</v>
      </c>
      <c r="S67" s="129">
        <v>0</v>
      </c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29"/>
      <c r="AL67" s="129"/>
      <c r="AM67" s="129"/>
      <c r="AN67" s="129"/>
      <c r="AO67" s="129"/>
      <c r="AP67" s="129"/>
      <c r="AQ67" s="129"/>
      <c r="AR67" s="129"/>
      <c r="AS67" s="129"/>
      <c r="AT67" s="129"/>
      <c r="AU67" s="129"/>
    </row>
    <row r="68" spans="1:47" ht="22.5" outlineLevel="1" x14ac:dyDescent="0.2">
      <c r="A68" s="130">
        <v>17</v>
      </c>
      <c r="B68" s="130" t="s">
        <v>120</v>
      </c>
      <c r="C68" s="145" t="s">
        <v>121</v>
      </c>
      <c r="D68" s="166" t="s">
        <v>122</v>
      </c>
      <c r="E68" s="132">
        <v>480</v>
      </c>
      <c r="F68" s="132"/>
      <c r="G68" s="132">
        <f>ROUND(E68*F68,2)</f>
        <v>0</v>
      </c>
      <c r="H68" s="154" t="s">
        <v>183</v>
      </c>
      <c r="I68" s="129"/>
      <c r="J68" s="129"/>
      <c r="K68" s="129"/>
      <c r="L68" s="129"/>
      <c r="M68" s="129"/>
      <c r="N68" s="129"/>
      <c r="O68" s="129"/>
      <c r="P68" s="129"/>
      <c r="Q68" s="129"/>
      <c r="R68" s="129" t="s">
        <v>115</v>
      </c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29"/>
      <c r="AL68" s="129"/>
      <c r="AM68" s="129"/>
      <c r="AN68" s="129"/>
      <c r="AO68" s="129"/>
      <c r="AP68" s="129"/>
      <c r="AQ68" s="129"/>
      <c r="AR68" s="129"/>
      <c r="AS68" s="129"/>
      <c r="AT68" s="129"/>
      <c r="AU68" s="129"/>
    </row>
    <row r="69" spans="1:47" outlineLevel="1" x14ac:dyDescent="0.2">
      <c r="A69" s="130"/>
      <c r="B69" s="130"/>
      <c r="C69" s="146" t="s">
        <v>123</v>
      </c>
      <c r="D69" s="167"/>
      <c r="E69" s="159">
        <v>480</v>
      </c>
      <c r="F69" s="132"/>
      <c r="G69" s="132"/>
      <c r="H69" s="154">
        <v>0</v>
      </c>
      <c r="I69" s="129"/>
      <c r="J69" s="129"/>
      <c r="K69" s="129"/>
      <c r="L69" s="129"/>
      <c r="M69" s="129"/>
      <c r="N69" s="129"/>
      <c r="O69" s="129"/>
      <c r="P69" s="129"/>
      <c r="Q69" s="129"/>
      <c r="R69" s="129" t="s">
        <v>79</v>
      </c>
      <c r="S69" s="129">
        <v>0</v>
      </c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29"/>
      <c r="AL69" s="129"/>
      <c r="AM69" s="129"/>
      <c r="AN69" s="129"/>
      <c r="AO69" s="129"/>
      <c r="AP69" s="129"/>
      <c r="AQ69" s="129"/>
      <c r="AR69" s="129"/>
      <c r="AS69" s="129"/>
      <c r="AT69" s="129"/>
      <c r="AU69" s="129"/>
    </row>
    <row r="70" spans="1:47" ht="22.5" outlineLevel="1" x14ac:dyDescent="0.2">
      <c r="A70" s="130">
        <v>18</v>
      </c>
      <c r="B70" s="130" t="s">
        <v>124</v>
      </c>
      <c r="C70" s="145" t="s">
        <v>125</v>
      </c>
      <c r="D70" s="166" t="s">
        <v>118</v>
      </c>
      <c r="E70" s="181">
        <v>799</v>
      </c>
      <c r="F70" s="132"/>
      <c r="G70" s="132">
        <f>ROUND(E70*F70,2)</f>
        <v>0</v>
      </c>
      <c r="H70" s="154" t="s">
        <v>182</v>
      </c>
      <c r="I70" s="129"/>
      <c r="J70" s="129"/>
      <c r="K70" s="129"/>
      <c r="L70" s="129"/>
      <c r="M70" s="129"/>
      <c r="N70" s="129"/>
      <c r="O70" s="129"/>
      <c r="P70" s="129"/>
      <c r="Q70" s="129"/>
      <c r="R70" s="129" t="s">
        <v>77</v>
      </c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29"/>
      <c r="AL70" s="129"/>
      <c r="AM70" s="129"/>
      <c r="AN70" s="129"/>
      <c r="AO70" s="129"/>
      <c r="AP70" s="129"/>
      <c r="AQ70" s="129"/>
      <c r="AR70" s="129"/>
      <c r="AS70" s="129"/>
      <c r="AT70" s="129"/>
      <c r="AU70" s="129"/>
    </row>
    <row r="71" spans="1:47" outlineLevel="1" x14ac:dyDescent="0.2">
      <c r="A71" s="130"/>
      <c r="B71" s="130"/>
      <c r="C71" s="184" t="s">
        <v>216</v>
      </c>
      <c r="D71" s="167"/>
      <c r="E71" s="185">
        <v>799</v>
      </c>
      <c r="F71" s="132"/>
      <c r="G71" s="132"/>
      <c r="H71" s="154">
        <v>0</v>
      </c>
      <c r="I71" s="129"/>
      <c r="J71" s="129"/>
      <c r="K71" s="129"/>
      <c r="L71" s="129"/>
      <c r="M71" s="129"/>
      <c r="N71" s="129"/>
      <c r="O71" s="129"/>
      <c r="P71" s="129"/>
      <c r="Q71" s="129"/>
      <c r="R71" s="129" t="s">
        <v>79</v>
      </c>
      <c r="S71" s="129">
        <v>0</v>
      </c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29"/>
      <c r="AL71" s="129"/>
      <c r="AM71" s="129"/>
      <c r="AN71" s="129"/>
      <c r="AO71" s="129"/>
      <c r="AP71" s="129"/>
      <c r="AQ71" s="129"/>
      <c r="AR71" s="129"/>
      <c r="AS71" s="129"/>
      <c r="AT71" s="129"/>
      <c r="AU71" s="129"/>
    </row>
    <row r="72" spans="1:47" ht="22.5" outlineLevel="1" x14ac:dyDescent="0.2">
      <c r="A72" s="186" t="s">
        <v>217</v>
      </c>
      <c r="B72" s="186" t="s">
        <v>218</v>
      </c>
      <c r="C72" s="187" t="s">
        <v>219</v>
      </c>
      <c r="D72" s="188" t="s">
        <v>118</v>
      </c>
      <c r="E72" s="181">
        <v>61</v>
      </c>
      <c r="F72" s="181"/>
      <c r="G72" s="181">
        <f>ROUND(E72*F72,2)</f>
        <v>0</v>
      </c>
      <c r="H72" s="189" t="s">
        <v>182</v>
      </c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  <c r="AR72" s="129"/>
      <c r="AS72" s="129"/>
      <c r="AT72" s="129"/>
      <c r="AU72" s="129"/>
    </row>
    <row r="73" spans="1:47" outlineLevel="1" x14ac:dyDescent="0.2">
      <c r="A73" s="186"/>
      <c r="B73" s="186"/>
      <c r="C73" s="184" t="s">
        <v>220</v>
      </c>
      <c r="D73" s="190"/>
      <c r="E73" s="185">
        <v>61</v>
      </c>
      <c r="F73" s="181"/>
      <c r="G73" s="181"/>
      <c r="H73" s="189">
        <v>0</v>
      </c>
      <c r="I73" s="129"/>
      <c r="J73" s="129"/>
      <c r="K73" s="129"/>
      <c r="L73" s="129"/>
      <c r="M73" s="129"/>
      <c r="N73" s="129"/>
      <c r="O73" s="129"/>
      <c r="P73" s="129"/>
      <c r="Q73" s="129"/>
      <c r="R73" s="129"/>
      <c r="S73" s="129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29"/>
      <c r="AS73" s="129"/>
      <c r="AT73" s="129"/>
      <c r="AU73" s="129"/>
    </row>
    <row r="74" spans="1:47" ht="22.5" outlineLevel="1" x14ac:dyDescent="0.2">
      <c r="A74" s="130">
        <v>19</v>
      </c>
      <c r="B74" s="130" t="s">
        <v>126</v>
      </c>
      <c r="C74" s="145" t="s">
        <v>127</v>
      </c>
      <c r="D74" s="166" t="s">
        <v>118</v>
      </c>
      <c r="E74" s="132">
        <v>48</v>
      </c>
      <c r="F74" s="132"/>
      <c r="G74" s="132">
        <f>ROUND(E74*F74,2)</f>
        <v>0</v>
      </c>
      <c r="H74" s="154" t="s">
        <v>182</v>
      </c>
      <c r="I74" s="129"/>
      <c r="J74" s="129"/>
      <c r="K74" s="129"/>
      <c r="L74" s="129"/>
      <c r="M74" s="129"/>
      <c r="N74" s="129"/>
      <c r="O74" s="129"/>
      <c r="P74" s="129"/>
      <c r="Q74" s="129"/>
      <c r="R74" s="129" t="s">
        <v>77</v>
      </c>
      <c r="S74" s="129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  <c r="AR74" s="129"/>
      <c r="AS74" s="129"/>
      <c r="AT74" s="129"/>
      <c r="AU74" s="129"/>
    </row>
    <row r="75" spans="1:47" outlineLevel="1" x14ac:dyDescent="0.2">
      <c r="A75" s="130"/>
      <c r="B75" s="130"/>
      <c r="C75" s="146" t="s">
        <v>128</v>
      </c>
      <c r="D75" s="167"/>
      <c r="E75" s="159">
        <v>48</v>
      </c>
      <c r="F75" s="132"/>
      <c r="G75" s="132"/>
      <c r="H75" s="154">
        <v>0</v>
      </c>
      <c r="I75" s="129"/>
      <c r="J75" s="129"/>
      <c r="K75" s="129"/>
      <c r="L75" s="129"/>
      <c r="M75" s="129"/>
      <c r="N75" s="129"/>
      <c r="O75" s="129"/>
      <c r="P75" s="129"/>
      <c r="Q75" s="129"/>
      <c r="R75" s="129" t="s">
        <v>79</v>
      </c>
      <c r="S75" s="129">
        <v>0</v>
      </c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  <c r="AR75" s="129"/>
      <c r="AS75" s="129"/>
      <c r="AT75" s="129"/>
      <c r="AU75" s="129"/>
    </row>
    <row r="76" spans="1:47" x14ac:dyDescent="0.2">
      <c r="A76" s="131" t="s">
        <v>72</v>
      </c>
      <c r="B76" s="131" t="s">
        <v>50</v>
      </c>
      <c r="C76" s="147" t="s">
        <v>51</v>
      </c>
      <c r="D76" s="168"/>
      <c r="E76" s="133"/>
      <c r="F76" s="133"/>
      <c r="G76" s="133">
        <f>SUMIF(R77:R98,"&lt;&gt;NOR",G77:G98)</f>
        <v>0</v>
      </c>
      <c r="H76" s="155"/>
      <c r="I76" s="129"/>
      <c r="R76" t="s">
        <v>73</v>
      </c>
    </row>
    <row r="77" spans="1:47" outlineLevel="1" x14ac:dyDescent="0.2">
      <c r="A77" s="130">
        <v>20</v>
      </c>
      <c r="B77" s="130" t="s">
        <v>129</v>
      </c>
      <c r="C77" s="145" t="s">
        <v>130</v>
      </c>
      <c r="D77" s="166" t="s">
        <v>131</v>
      </c>
      <c r="E77" s="132">
        <v>75</v>
      </c>
      <c r="F77" s="132"/>
      <c r="G77" s="132">
        <f>ROUND(E77*F77,2)</f>
        <v>0</v>
      </c>
      <c r="H77" s="154" t="s">
        <v>183</v>
      </c>
      <c r="I77" s="129"/>
      <c r="J77" s="129"/>
      <c r="K77" s="129"/>
      <c r="L77" s="129"/>
      <c r="M77" s="129"/>
      <c r="N77" s="129"/>
      <c r="O77" s="129"/>
      <c r="P77" s="129"/>
      <c r="Q77" s="129"/>
      <c r="R77" s="129" t="s">
        <v>77</v>
      </c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29"/>
      <c r="AL77" s="129"/>
      <c r="AM77" s="129"/>
      <c r="AN77" s="129"/>
      <c r="AO77" s="129"/>
      <c r="AP77" s="129"/>
      <c r="AQ77" s="129"/>
      <c r="AR77" s="129"/>
      <c r="AS77" s="129"/>
      <c r="AT77" s="129"/>
      <c r="AU77" s="129"/>
    </row>
    <row r="78" spans="1:47" outlineLevel="1" x14ac:dyDescent="0.2">
      <c r="A78" s="130"/>
      <c r="B78" s="130"/>
      <c r="C78" s="146" t="s">
        <v>132</v>
      </c>
      <c r="D78" s="167"/>
      <c r="E78" s="159">
        <v>75</v>
      </c>
      <c r="F78" s="132"/>
      <c r="G78" s="132"/>
      <c r="H78" s="154">
        <v>0</v>
      </c>
      <c r="I78" s="129"/>
      <c r="J78" s="129"/>
      <c r="K78" s="129"/>
      <c r="L78" s="129"/>
      <c r="M78" s="129"/>
      <c r="N78" s="129"/>
      <c r="O78" s="129"/>
      <c r="P78" s="129"/>
      <c r="Q78" s="129"/>
      <c r="R78" s="129" t="s">
        <v>79</v>
      </c>
      <c r="S78" s="129">
        <v>0</v>
      </c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29"/>
      <c r="AM78" s="129"/>
      <c r="AN78" s="129"/>
      <c r="AO78" s="129"/>
      <c r="AP78" s="129"/>
      <c r="AQ78" s="129"/>
      <c r="AR78" s="129"/>
      <c r="AS78" s="129"/>
      <c r="AT78" s="129"/>
      <c r="AU78" s="129"/>
    </row>
    <row r="79" spans="1:47" outlineLevel="1" x14ac:dyDescent="0.2">
      <c r="A79" s="130">
        <v>21</v>
      </c>
      <c r="B79" s="130" t="s">
        <v>133</v>
      </c>
      <c r="C79" s="145" t="s">
        <v>134</v>
      </c>
      <c r="D79" s="166" t="s">
        <v>131</v>
      </c>
      <c r="E79" s="132">
        <v>49</v>
      </c>
      <c r="F79" s="132"/>
      <c r="G79" s="132">
        <f>ROUND(E79*F79,2)</f>
        <v>0</v>
      </c>
      <c r="H79" s="154" t="s">
        <v>183</v>
      </c>
      <c r="I79" s="129"/>
      <c r="J79" s="129"/>
      <c r="K79" s="129"/>
      <c r="L79" s="129"/>
      <c r="M79" s="129"/>
      <c r="N79" s="129"/>
      <c r="O79" s="129"/>
      <c r="P79" s="129"/>
      <c r="Q79" s="129"/>
      <c r="R79" s="129" t="s">
        <v>77</v>
      </c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  <c r="AQ79" s="129"/>
      <c r="AR79" s="129"/>
      <c r="AS79" s="129"/>
      <c r="AT79" s="129"/>
      <c r="AU79" s="129"/>
    </row>
    <row r="80" spans="1:47" outlineLevel="1" x14ac:dyDescent="0.2">
      <c r="A80" s="130"/>
      <c r="B80" s="130"/>
      <c r="C80" s="146" t="s">
        <v>135</v>
      </c>
      <c r="D80" s="167"/>
      <c r="E80" s="159">
        <v>49</v>
      </c>
      <c r="F80" s="132"/>
      <c r="G80" s="132"/>
      <c r="H80" s="154">
        <v>0</v>
      </c>
      <c r="I80" s="129"/>
      <c r="J80" s="129"/>
      <c r="K80" s="129"/>
      <c r="L80" s="129"/>
      <c r="M80" s="129"/>
      <c r="N80" s="129"/>
      <c r="O80" s="129"/>
      <c r="P80" s="129"/>
      <c r="Q80" s="129"/>
      <c r="R80" s="129" t="s">
        <v>79</v>
      </c>
      <c r="S80" s="129">
        <v>0</v>
      </c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</row>
    <row r="81" spans="1:47" outlineLevel="1" x14ac:dyDescent="0.2">
      <c r="A81" s="130">
        <v>22</v>
      </c>
      <c r="B81" s="130" t="s">
        <v>136</v>
      </c>
      <c r="C81" s="145" t="s">
        <v>137</v>
      </c>
      <c r="D81" s="166" t="s">
        <v>118</v>
      </c>
      <c r="E81" s="132">
        <v>592</v>
      </c>
      <c r="F81" s="132"/>
      <c r="G81" s="132">
        <f>ROUND(E81*F81,2)</f>
        <v>0</v>
      </c>
      <c r="H81" s="154" t="s">
        <v>183</v>
      </c>
      <c r="I81" s="129"/>
      <c r="J81" s="129"/>
      <c r="K81" s="129"/>
      <c r="L81" s="129"/>
      <c r="M81" s="129"/>
      <c r="N81" s="129"/>
      <c r="O81" s="129"/>
      <c r="P81" s="129"/>
      <c r="Q81" s="129"/>
      <c r="R81" s="129" t="s">
        <v>77</v>
      </c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</row>
    <row r="82" spans="1:47" outlineLevel="1" x14ac:dyDescent="0.2">
      <c r="A82" s="130"/>
      <c r="B82" s="130"/>
      <c r="C82" s="146" t="s">
        <v>138</v>
      </c>
      <c r="D82" s="167"/>
      <c r="E82" s="159">
        <v>592</v>
      </c>
      <c r="F82" s="132"/>
      <c r="G82" s="132"/>
      <c r="H82" s="154">
        <v>0</v>
      </c>
      <c r="I82" s="129"/>
      <c r="J82" s="129"/>
      <c r="K82" s="129"/>
      <c r="L82" s="129"/>
      <c r="M82" s="129"/>
      <c r="N82" s="129"/>
      <c r="O82" s="129"/>
      <c r="P82" s="129"/>
      <c r="Q82" s="129"/>
      <c r="R82" s="129" t="s">
        <v>79</v>
      </c>
      <c r="S82" s="129">
        <v>0</v>
      </c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</row>
    <row r="83" spans="1:47" outlineLevel="1" x14ac:dyDescent="0.2">
      <c r="A83" s="130">
        <v>23</v>
      </c>
      <c r="B83" s="130" t="s">
        <v>139</v>
      </c>
      <c r="C83" s="145" t="s">
        <v>140</v>
      </c>
      <c r="D83" s="166" t="s">
        <v>118</v>
      </c>
      <c r="E83" s="132">
        <v>46</v>
      </c>
      <c r="F83" s="132"/>
      <c r="G83" s="132">
        <f>ROUND(E83*F83,2)</f>
        <v>0</v>
      </c>
      <c r="H83" s="154" t="s">
        <v>183</v>
      </c>
      <c r="I83" s="129"/>
      <c r="J83" s="129"/>
      <c r="K83" s="129"/>
      <c r="L83" s="129"/>
      <c r="M83" s="129"/>
      <c r="N83" s="129"/>
      <c r="O83" s="129"/>
      <c r="P83" s="129"/>
      <c r="Q83" s="129"/>
      <c r="R83" s="129" t="s">
        <v>77</v>
      </c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</row>
    <row r="84" spans="1:47" outlineLevel="1" x14ac:dyDescent="0.2">
      <c r="A84" s="130"/>
      <c r="B84" s="130"/>
      <c r="C84" s="146" t="s">
        <v>141</v>
      </c>
      <c r="D84" s="167"/>
      <c r="E84" s="159">
        <v>46</v>
      </c>
      <c r="F84" s="132"/>
      <c r="G84" s="132"/>
      <c r="H84" s="154">
        <v>0</v>
      </c>
      <c r="I84" s="129"/>
      <c r="J84" s="129"/>
      <c r="K84" s="129"/>
      <c r="L84" s="129"/>
      <c r="M84" s="129"/>
      <c r="N84" s="129"/>
      <c r="O84" s="129"/>
      <c r="P84" s="129"/>
      <c r="Q84" s="129"/>
      <c r="R84" s="129" t="s">
        <v>79</v>
      </c>
      <c r="S84" s="129">
        <v>0</v>
      </c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</row>
    <row r="85" spans="1:47" outlineLevel="1" x14ac:dyDescent="0.2">
      <c r="A85" s="130">
        <v>24</v>
      </c>
      <c r="B85" s="130" t="s">
        <v>142</v>
      </c>
      <c r="C85" s="145" t="s">
        <v>143</v>
      </c>
      <c r="D85" s="166" t="s">
        <v>118</v>
      </c>
      <c r="E85" s="132">
        <v>592</v>
      </c>
      <c r="F85" s="132"/>
      <c r="G85" s="132">
        <f>ROUND(E85*F85,2)</f>
        <v>0</v>
      </c>
      <c r="H85" s="154" t="s">
        <v>183</v>
      </c>
      <c r="I85" s="129"/>
      <c r="J85" s="129"/>
      <c r="K85" s="129"/>
      <c r="L85" s="129"/>
      <c r="M85" s="129"/>
      <c r="N85" s="129"/>
      <c r="O85" s="129"/>
      <c r="P85" s="129"/>
      <c r="Q85" s="129"/>
      <c r="R85" s="129" t="s">
        <v>77</v>
      </c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</row>
    <row r="86" spans="1:47" outlineLevel="1" x14ac:dyDescent="0.2">
      <c r="A86" s="130"/>
      <c r="B86" s="130"/>
      <c r="C86" s="146" t="s">
        <v>138</v>
      </c>
      <c r="D86" s="167"/>
      <c r="E86" s="159">
        <v>592</v>
      </c>
      <c r="F86" s="132"/>
      <c r="G86" s="132"/>
      <c r="H86" s="154">
        <v>0</v>
      </c>
      <c r="I86" s="129"/>
      <c r="J86" s="129"/>
      <c r="K86" s="129"/>
      <c r="L86" s="129"/>
      <c r="M86" s="129"/>
      <c r="N86" s="129"/>
      <c r="O86" s="129"/>
      <c r="P86" s="129"/>
      <c r="Q86" s="129"/>
      <c r="R86" s="129" t="s">
        <v>79</v>
      </c>
      <c r="S86" s="129">
        <v>0</v>
      </c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</row>
    <row r="87" spans="1:47" outlineLevel="1" x14ac:dyDescent="0.2">
      <c r="A87" s="130">
        <v>25</v>
      </c>
      <c r="B87" s="130" t="s">
        <v>144</v>
      </c>
      <c r="C87" s="145" t="s">
        <v>145</v>
      </c>
      <c r="D87" s="166" t="s">
        <v>118</v>
      </c>
      <c r="E87" s="132">
        <v>46</v>
      </c>
      <c r="F87" s="132"/>
      <c r="G87" s="132">
        <f>ROUND(E87*F87,2)</f>
        <v>0</v>
      </c>
      <c r="H87" s="154" t="s">
        <v>183</v>
      </c>
      <c r="I87" s="129"/>
      <c r="J87" s="129"/>
      <c r="K87" s="129"/>
      <c r="L87" s="129"/>
      <c r="M87" s="129"/>
      <c r="N87" s="129"/>
      <c r="O87" s="129"/>
      <c r="P87" s="129"/>
      <c r="Q87" s="129"/>
      <c r="R87" s="129" t="s">
        <v>77</v>
      </c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</row>
    <row r="88" spans="1:47" outlineLevel="1" x14ac:dyDescent="0.2">
      <c r="A88" s="130"/>
      <c r="B88" s="130"/>
      <c r="C88" s="146" t="s">
        <v>141</v>
      </c>
      <c r="D88" s="167"/>
      <c r="E88" s="159">
        <v>46</v>
      </c>
      <c r="F88" s="132"/>
      <c r="G88" s="132"/>
      <c r="H88" s="154">
        <v>0</v>
      </c>
      <c r="I88" s="129"/>
      <c r="J88" s="129"/>
      <c r="K88" s="129"/>
      <c r="L88" s="129"/>
      <c r="M88" s="129"/>
      <c r="N88" s="129"/>
      <c r="O88" s="129"/>
      <c r="P88" s="129"/>
      <c r="Q88" s="129"/>
      <c r="R88" s="129" t="s">
        <v>79</v>
      </c>
      <c r="S88" s="129">
        <v>0</v>
      </c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</row>
    <row r="89" spans="1:47" outlineLevel="1" x14ac:dyDescent="0.2">
      <c r="A89" s="130">
        <v>26</v>
      </c>
      <c r="B89" s="130" t="s">
        <v>146</v>
      </c>
      <c r="C89" s="145" t="s">
        <v>147</v>
      </c>
      <c r="D89" s="166" t="s">
        <v>118</v>
      </c>
      <c r="E89" s="132">
        <v>46</v>
      </c>
      <c r="F89" s="132"/>
      <c r="G89" s="132">
        <f>ROUND(E89*F89,2)</f>
        <v>0</v>
      </c>
      <c r="H89" s="154" t="s">
        <v>183</v>
      </c>
      <c r="I89" s="129"/>
      <c r="J89" s="129"/>
      <c r="K89" s="129"/>
      <c r="L89" s="129"/>
      <c r="M89" s="129"/>
      <c r="N89" s="129"/>
      <c r="O89" s="129"/>
      <c r="P89" s="129"/>
      <c r="Q89" s="129"/>
      <c r="R89" s="129" t="s">
        <v>77</v>
      </c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</row>
    <row r="90" spans="1:47" outlineLevel="1" x14ac:dyDescent="0.2">
      <c r="A90" s="130"/>
      <c r="B90" s="130"/>
      <c r="C90" s="146" t="s">
        <v>141</v>
      </c>
      <c r="D90" s="167"/>
      <c r="E90" s="159">
        <v>46</v>
      </c>
      <c r="F90" s="132"/>
      <c r="G90" s="132"/>
      <c r="H90" s="154">
        <v>0</v>
      </c>
      <c r="I90" s="129"/>
      <c r="J90" s="129"/>
      <c r="K90" s="129"/>
      <c r="L90" s="129"/>
      <c r="M90" s="129"/>
      <c r="N90" s="129"/>
      <c r="O90" s="129"/>
      <c r="P90" s="129"/>
      <c r="Q90" s="129"/>
      <c r="R90" s="129" t="s">
        <v>79</v>
      </c>
      <c r="S90" s="129">
        <v>0</v>
      </c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</row>
    <row r="91" spans="1:47" outlineLevel="1" x14ac:dyDescent="0.2">
      <c r="A91" s="130">
        <v>27</v>
      </c>
      <c r="B91" s="130" t="s">
        <v>148</v>
      </c>
      <c r="C91" s="145" t="s">
        <v>149</v>
      </c>
      <c r="D91" s="166" t="s">
        <v>118</v>
      </c>
      <c r="E91" s="132">
        <v>592</v>
      </c>
      <c r="F91" s="132"/>
      <c r="G91" s="132">
        <f>ROUND(E91*F91,2)</f>
        <v>0</v>
      </c>
      <c r="H91" s="154" t="s">
        <v>183</v>
      </c>
      <c r="I91" s="129"/>
      <c r="J91" s="129"/>
      <c r="K91" s="129"/>
      <c r="L91" s="129"/>
      <c r="M91" s="129"/>
      <c r="N91" s="129"/>
      <c r="O91" s="129"/>
      <c r="P91" s="129"/>
      <c r="Q91" s="129"/>
      <c r="R91" s="129" t="s">
        <v>77</v>
      </c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</row>
    <row r="92" spans="1:47" outlineLevel="1" x14ac:dyDescent="0.2">
      <c r="A92" s="130"/>
      <c r="B92" s="130"/>
      <c r="C92" s="146" t="s">
        <v>138</v>
      </c>
      <c r="D92" s="167"/>
      <c r="E92" s="159">
        <v>592</v>
      </c>
      <c r="F92" s="132"/>
      <c r="G92" s="132"/>
      <c r="H92" s="154">
        <v>0</v>
      </c>
      <c r="I92" s="129"/>
      <c r="J92" s="129"/>
      <c r="K92" s="129"/>
      <c r="L92" s="129"/>
      <c r="M92" s="129"/>
      <c r="N92" s="129"/>
      <c r="O92" s="129"/>
      <c r="P92" s="129"/>
      <c r="Q92" s="129"/>
      <c r="R92" s="129" t="s">
        <v>79</v>
      </c>
      <c r="S92" s="129">
        <v>0</v>
      </c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</row>
    <row r="93" spans="1:47" outlineLevel="1" x14ac:dyDescent="0.2">
      <c r="A93" s="130">
        <v>28</v>
      </c>
      <c r="B93" s="130" t="s">
        <v>150</v>
      </c>
      <c r="C93" s="145" t="s">
        <v>151</v>
      </c>
      <c r="D93" s="166" t="s">
        <v>131</v>
      </c>
      <c r="E93" s="132">
        <v>47.1</v>
      </c>
      <c r="F93" s="132"/>
      <c r="G93" s="132">
        <f>ROUND(E93*F93,2)</f>
        <v>0</v>
      </c>
      <c r="H93" s="154" t="s">
        <v>183</v>
      </c>
      <c r="I93" s="129"/>
      <c r="J93" s="129"/>
      <c r="K93" s="129"/>
      <c r="L93" s="129"/>
      <c r="M93" s="129"/>
      <c r="N93" s="129"/>
      <c r="O93" s="129"/>
      <c r="P93" s="129"/>
      <c r="Q93" s="129"/>
      <c r="R93" s="129" t="s">
        <v>77</v>
      </c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</row>
    <row r="94" spans="1:47" outlineLevel="1" x14ac:dyDescent="0.2">
      <c r="A94" s="130"/>
      <c r="B94" s="130"/>
      <c r="C94" s="146" t="s">
        <v>152</v>
      </c>
      <c r="D94" s="167"/>
      <c r="E94" s="159">
        <v>47.1</v>
      </c>
      <c r="F94" s="132"/>
      <c r="G94" s="132"/>
      <c r="H94" s="154">
        <v>0</v>
      </c>
      <c r="I94" s="129"/>
      <c r="J94" s="129"/>
      <c r="K94" s="129"/>
      <c r="L94" s="129"/>
      <c r="M94" s="129"/>
      <c r="N94" s="129"/>
      <c r="O94" s="129"/>
      <c r="P94" s="129"/>
      <c r="Q94" s="129"/>
      <c r="R94" s="129" t="s">
        <v>79</v>
      </c>
      <c r="S94" s="129">
        <v>0</v>
      </c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</row>
    <row r="95" spans="1:47" outlineLevel="1" x14ac:dyDescent="0.2">
      <c r="A95" s="130">
        <v>29</v>
      </c>
      <c r="B95" s="130" t="s">
        <v>153</v>
      </c>
      <c r="C95" s="145" t="s">
        <v>154</v>
      </c>
      <c r="D95" s="166" t="s">
        <v>84</v>
      </c>
      <c r="E95" s="132">
        <v>35.325000000000003</v>
      </c>
      <c r="F95" s="132"/>
      <c r="G95" s="132">
        <f>ROUND(E95*F95,2)</f>
        <v>0</v>
      </c>
      <c r="H95" s="154" t="s">
        <v>183</v>
      </c>
      <c r="I95" s="129"/>
      <c r="J95" s="129"/>
      <c r="K95" s="129"/>
      <c r="L95" s="129"/>
      <c r="M95" s="129"/>
      <c r="N95" s="129"/>
      <c r="O95" s="129"/>
      <c r="P95" s="129"/>
      <c r="Q95" s="129"/>
      <c r="R95" s="129" t="s">
        <v>77</v>
      </c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</row>
    <row r="96" spans="1:47" outlineLevel="1" x14ac:dyDescent="0.2">
      <c r="A96" s="130"/>
      <c r="B96" s="130"/>
      <c r="C96" s="146" t="s">
        <v>155</v>
      </c>
      <c r="D96" s="167"/>
      <c r="E96" s="159">
        <v>35.325000000000003</v>
      </c>
      <c r="F96" s="132"/>
      <c r="G96" s="132"/>
      <c r="H96" s="154">
        <v>0</v>
      </c>
      <c r="I96" s="129"/>
      <c r="J96" s="129"/>
      <c r="K96" s="129"/>
      <c r="L96" s="129"/>
      <c r="M96" s="129"/>
      <c r="N96" s="129"/>
      <c r="O96" s="129"/>
      <c r="P96" s="129"/>
      <c r="Q96" s="129"/>
      <c r="R96" s="129" t="s">
        <v>79</v>
      </c>
      <c r="S96" s="129">
        <v>0</v>
      </c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</row>
    <row r="97" spans="1:47" outlineLevel="1" x14ac:dyDescent="0.2">
      <c r="A97" s="130">
        <v>30</v>
      </c>
      <c r="B97" s="130" t="s">
        <v>156</v>
      </c>
      <c r="C97" s="145" t="s">
        <v>157</v>
      </c>
      <c r="D97" s="166" t="s">
        <v>84</v>
      </c>
      <c r="E97" s="132">
        <v>13.2</v>
      </c>
      <c r="F97" s="132"/>
      <c r="G97" s="132">
        <f>ROUND(E97*F97,2)</f>
        <v>0</v>
      </c>
      <c r="H97" s="154" t="s">
        <v>183</v>
      </c>
      <c r="I97" s="129"/>
      <c r="J97" s="129"/>
      <c r="K97" s="129"/>
      <c r="L97" s="129"/>
      <c r="M97" s="129"/>
      <c r="N97" s="129"/>
      <c r="O97" s="129"/>
      <c r="P97" s="129"/>
      <c r="Q97" s="129"/>
      <c r="R97" s="129" t="s">
        <v>77</v>
      </c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</row>
    <row r="98" spans="1:47" outlineLevel="1" x14ac:dyDescent="0.2">
      <c r="A98" s="130"/>
      <c r="B98" s="130"/>
      <c r="C98" s="146" t="s">
        <v>158</v>
      </c>
      <c r="D98" s="167"/>
      <c r="E98" s="159">
        <v>13.2</v>
      </c>
      <c r="F98" s="132"/>
      <c r="G98" s="132"/>
      <c r="H98" s="154">
        <v>0</v>
      </c>
      <c r="I98" s="129"/>
      <c r="J98" s="129"/>
      <c r="K98" s="129"/>
      <c r="L98" s="129"/>
      <c r="M98" s="129"/>
      <c r="N98" s="129"/>
      <c r="O98" s="129"/>
      <c r="P98" s="129"/>
      <c r="Q98" s="129"/>
      <c r="R98" s="129" t="s">
        <v>79</v>
      </c>
      <c r="S98" s="129">
        <v>0</v>
      </c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</row>
    <row r="99" spans="1:47" x14ac:dyDescent="0.2">
      <c r="A99" s="131" t="s">
        <v>72</v>
      </c>
      <c r="B99" s="131" t="s">
        <v>52</v>
      </c>
      <c r="C99" s="147" t="s">
        <v>53</v>
      </c>
      <c r="D99" s="168"/>
      <c r="E99" s="133"/>
      <c r="F99" s="133"/>
      <c r="G99" s="133">
        <f>SUMIF(R100:R109,"&lt;&gt;NOR",G100:G109)</f>
        <v>0</v>
      </c>
      <c r="H99" s="155"/>
      <c r="I99" s="129"/>
      <c r="R99" t="s">
        <v>73</v>
      </c>
    </row>
    <row r="100" spans="1:47" outlineLevel="1" x14ac:dyDescent="0.2">
      <c r="A100" s="130">
        <v>31</v>
      </c>
      <c r="B100" s="130" t="s">
        <v>159</v>
      </c>
      <c r="C100" s="145" t="s">
        <v>160</v>
      </c>
      <c r="D100" s="166" t="s">
        <v>161</v>
      </c>
      <c r="E100" s="132">
        <v>851.8</v>
      </c>
      <c r="F100" s="132"/>
      <c r="G100" s="132">
        <f>ROUND(E100*F100,2)</f>
        <v>0</v>
      </c>
      <c r="H100" s="154" t="s">
        <v>183</v>
      </c>
      <c r="I100" s="129"/>
      <c r="J100" s="129"/>
      <c r="K100" s="129"/>
      <c r="L100" s="129"/>
      <c r="M100" s="129"/>
      <c r="N100" s="129"/>
      <c r="O100" s="129"/>
      <c r="P100" s="129"/>
      <c r="Q100" s="129"/>
      <c r="R100" s="129" t="s">
        <v>77</v>
      </c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</row>
    <row r="101" spans="1:47" outlineLevel="1" x14ac:dyDescent="0.2">
      <c r="A101" s="130"/>
      <c r="B101" s="130"/>
      <c r="C101" s="146" t="s">
        <v>162</v>
      </c>
      <c r="D101" s="167"/>
      <c r="E101" s="159">
        <v>851.8</v>
      </c>
      <c r="F101" s="132"/>
      <c r="G101" s="132"/>
      <c r="H101" s="154">
        <v>0</v>
      </c>
      <c r="I101" s="129"/>
      <c r="J101" s="129"/>
      <c r="K101" s="129"/>
      <c r="L101" s="129"/>
      <c r="M101" s="129"/>
      <c r="N101" s="129"/>
      <c r="O101" s="129"/>
      <c r="P101" s="129"/>
      <c r="Q101" s="129"/>
      <c r="R101" s="129" t="s">
        <v>79</v>
      </c>
      <c r="S101" s="129">
        <v>0</v>
      </c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</row>
    <row r="102" spans="1:47" outlineLevel="1" x14ac:dyDescent="0.2">
      <c r="A102" s="130">
        <v>32</v>
      </c>
      <c r="B102" s="130" t="s">
        <v>163</v>
      </c>
      <c r="C102" s="145" t="s">
        <v>164</v>
      </c>
      <c r="D102" s="166" t="s">
        <v>161</v>
      </c>
      <c r="E102" s="132">
        <v>12777</v>
      </c>
      <c r="F102" s="132"/>
      <c r="G102" s="132">
        <f>ROUND(E102*F102,2)</f>
        <v>0</v>
      </c>
      <c r="H102" s="154" t="s">
        <v>183</v>
      </c>
      <c r="I102" s="129"/>
      <c r="J102" s="129"/>
      <c r="K102" s="129"/>
      <c r="L102" s="129"/>
      <c r="M102" s="129"/>
      <c r="N102" s="129"/>
      <c r="O102" s="129"/>
      <c r="P102" s="129"/>
      <c r="Q102" s="129"/>
      <c r="R102" s="129" t="s">
        <v>77</v>
      </c>
      <c r="S102" s="129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</row>
    <row r="103" spans="1:47" outlineLevel="1" x14ac:dyDescent="0.2">
      <c r="A103" s="130"/>
      <c r="B103" s="130"/>
      <c r="C103" s="146" t="s">
        <v>165</v>
      </c>
      <c r="D103" s="167"/>
      <c r="E103" s="159">
        <v>12777</v>
      </c>
      <c r="F103" s="132"/>
      <c r="G103" s="132"/>
      <c r="H103" s="154">
        <v>0</v>
      </c>
      <c r="I103" s="129"/>
      <c r="J103" s="129"/>
      <c r="K103" s="129"/>
      <c r="L103" s="129"/>
      <c r="M103" s="129"/>
      <c r="N103" s="129"/>
      <c r="O103" s="129"/>
      <c r="P103" s="129"/>
      <c r="Q103" s="129"/>
      <c r="R103" s="129" t="s">
        <v>79</v>
      </c>
      <c r="S103" s="129">
        <v>0</v>
      </c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</row>
    <row r="104" spans="1:47" outlineLevel="1" x14ac:dyDescent="0.2">
      <c r="A104" s="130">
        <v>33</v>
      </c>
      <c r="B104" s="130" t="s">
        <v>166</v>
      </c>
      <c r="C104" s="145" t="s">
        <v>167</v>
      </c>
      <c r="D104" s="166" t="s">
        <v>161</v>
      </c>
      <c r="E104" s="132">
        <v>195.36</v>
      </c>
      <c r="F104" s="132"/>
      <c r="G104" s="132">
        <f>ROUND(E104*F104,2)</f>
        <v>0</v>
      </c>
      <c r="H104" s="154" t="s">
        <v>183</v>
      </c>
      <c r="I104" s="129"/>
      <c r="J104" s="129"/>
      <c r="K104" s="129"/>
      <c r="L104" s="129"/>
      <c r="M104" s="129"/>
      <c r="N104" s="129"/>
      <c r="O104" s="129"/>
      <c r="P104" s="129"/>
      <c r="Q104" s="129"/>
      <c r="R104" s="129" t="s">
        <v>77</v>
      </c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</row>
    <row r="105" spans="1:47" outlineLevel="1" x14ac:dyDescent="0.2">
      <c r="A105" s="130"/>
      <c r="B105" s="130"/>
      <c r="C105" s="146" t="s">
        <v>168</v>
      </c>
      <c r="D105" s="167"/>
      <c r="E105" s="159">
        <v>195.36</v>
      </c>
      <c r="F105" s="132"/>
      <c r="G105" s="132"/>
      <c r="H105" s="154">
        <v>0</v>
      </c>
      <c r="I105" s="129"/>
      <c r="J105" s="129"/>
      <c r="K105" s="129"/>
      <c r="L105" s="129"/>
      <c r="M105" s="129"/>
      <c r="N105" s="129"/>
      <c r="O105" s="129"/>
      <c r="P105" s="129"/>
      <c r="Q105" s="129"/>
      <c r="R105" s="129" t="s">
        <v>79</v>
      </c>
      <c r="S105" s="129">
        <v>0</v>
      </c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</row>
    <row r="106" spans="1:47" ht="22.5" outlineLevel="1" x14ac:dyDescent="0.2">
      <c r="A106" s="130">
        <v>34</v>
      </c>
      <c r="B106" s="130" t="s">
        <v>169</v>
      </c>
      <c r="C106" s="145" t="s">
        <v>170</v>
      </c>
      <c r="D106" s="166" t="s">
        <v>161</v>
      </c>
      <c r="E106" s="132">
        <v>102.33</v>
      </c>
      <c r="F106" s="132"/>
      <c r="G106" s="132">
        <f>ROUND(E106*F106,2)</f>
        <v>0</v>
      </c>
      <c r="H106" s="154" t="s">
        <v>183</v>
      </c>
      <c r="I106" s="129"/>
      <c r="J106" s="129"/>
      <c r="K106" s="129"/>
      <c r="L106" s="129"/>
      <c r="M106" s="129"/>
      <c r="N106" s="129"/>
      <c r="O106" s="129"/>
      <c r="P106" s="129"/>
      <c r="Q106" s="129"/>
      <c r="R106" s="129" t="s">
        <v>77</v>
      </c>
      <c r="S106" s="129"/>
      <c r="T106" s="129"/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  <c r="AJ106" s="129"/>
      <c r="AK106" s="129"/>
      <c r="AL106" s="129"/>
      <c r="AM106" s="129"/>
      <c r="AN106" s="129"/>
      <c r="AO106" s="129"/>
      <c r="AP106" s="129"/>
      <c r="AQ106" s="129"/>
      <c r="AR106" s="129"/>
      <c r="AS106" s="129"/>
      <c r="AT106" s="129"/>
      <c r="AU106" s="129"/>
    </row>
    <row r="107" spans="1:47" outlineLevel="1" x14ac:dyDescent="0.2">
      <c r="A107" s="130"/>
      <c r="B107" s="130"/>
      <c r="C107" s="146" t="s">
        <v>171</v>
      </c>
      <c r="D107" s="167"/>
      <c r="E107" s="159">
        <v>102.33</v>
      </c>
      <c r="F107" s="132"/>
      <c r="G107" s="132"/>
      <c r="H107" s="154">
        <v>0</v>
      </c>
      <c r="I107" s="129"/>
      <c r="J107" s="129"/>
      <c r="K107" s="129"/>
      <c r="L107" s="129"/>
      <c r="M107" s="129"/>
      <c r="N107" s="129"/>
      <c r="O107" s="129"/>
      <c r="P107" s="129"/>
      <c r="Q107" s="129"/>
      <c r="R107" s="129" t="s">
        <v>79</v>
      </c>
      <c r="S107" s="129">
        <v>0</v>
      </c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29"/>
      <c r="AG107" s="129"/>
      <c r="AH107" s="129"/>
      <c r="AI107" s="129"/>
      <c r="AJ107" s="129"/>
      <c r="AK107" s="129"/>
      <c r="AL107" s="129"/>
      <c r="AM107" s="129"/>
      <c r="AN107" s="129"/>
      <c r="AO107" s="129"/>
      <c r="AP107" s="129"/>
      <c r="AQ107" s="129"/>
      <c r="AR107" s="129"/>
      <c r="AS107" s="129"/>
      <c r="AT107" s="129"/>
      <c r="AU107" s="129"/>
    </row>
    <row r="108" spans="1:47" outlineLevel="1" x14ac:dyDescent="0.2">
      <c r="A108" s="130">
        <v>35</v>
      </c>
      <c r="B108" s="130" t="s">
        <v>172</v>
      </c>
      <c r="C108" s="145" t="s">
        <v>173</v>
      </c>
      <c r="D108" s="166" t="s">
        <v>161</v>
      </c>
      <c r="E108" s="132">
        <v>554.11</v>
      </c>
      <c r="F108" s="132"/>
      <c r="G108" s="132">
        <f>ROUND(E108*F108,2)</f>
        <v>0</v>
      </c>
      <c r="H108" s="154" t="s">
        <v>183</v>
      </c>
      <c r="I108" s="129"/>
      <c r="J108" s="129"/>
      <c r="K108" s="129"/>
      <c r="L108" s="129"/>
      <c r="M108" s="129"/>
      <c r="N108" s="129"/>
      <c r="O108" s="129"/>
      <c r="P108" s="129"/>
      <c r="Q108" s="129"/>
      <c r="R108" s="129" t="s">
        <v>77</v>
      </c>
      <c r="S108" s="129"/>
      <c r="T108" s="129"/>
      <c r="U108" s="129"/>
      <c r="V108" s="129"/>
      <c r="W108" s="129"/>
      <c r="X108" s="129"/>
      <c r="Y108" s="129"/>
      <c r="Z108" s="129"/>
      <c r="AA108" s="129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9"/>
      <c r="AO108" s="129"/>
      <c r="AP108" s="129"/>
      <c r="AQ108" s="129"/>
      <c r="AR108" s="129"/>
      <c r="AS108" s="129"/>
      <c r="AT108" s="129"/>
      <c r="AU108" s="129"/>
    </row>
    <row r="109" spans="1:47" outlineLevel="1" x14ac:dyDescent="0.2">
      <c r="A109" s="130"/>
      <c r="B109" s="130"/>
      <c r="C109" s="146" t="s">
        <v>174</v>
      </c>
      <c r="D109" s="167"/>
      <c r="E109" s="159">
        <v>554.11</v>
      </c>
      <c r="F109" s="132"/>
      <c r="G109" s="132"/>
      <c r="H109" s="154">
        <v>0</v>
      </c>
      <c r="I109" s="129"/>
      <c r="J109" s="129"/>
      <c r="K109" s="129"/>
      <c r="L109" s="129"/>
      <c r="M109" s="129"/>
      <c r="N109" s="129"/>
      <c r="O109" s="129"/>
      <c r="P109" s="129"/>
      <c r="Q109" s="129"/>
      <c r="R109" s="129" t="s">
        <v>79</v>
      </c>
      <c r="S109" s="129">
        <v>0</v>
      </c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  <c r="AF109" s="129"/>
      <c r="AG109" s="129"/>
      <c r="AH109" s="129"/>
      <c r="AI109" s="129"/>
      <c r="AJ109" s="129"/>
      <c r="AK109" s="129"/>
      <c r="AL109" s="129"/>
      <c r="AM109" s="129"/>
      <c r="AN109" s="129"/>
      <c r="AO109" s="129"/>
      <c r="AP109" s="129"/>
      <c r="AQ109" s="129"/>
      <c r="AR109" s="129"/>
      <c r="AS109" s="129"/>
      <c r="AT109" s="129"/>
      <c r="AU109" s="129"/>
    </row>
    <row r="110" spans="1:47" x14ac:dyDescent="0.2">
      <c r="A110" s="131" t="s">
        <v>72</v>
      </c>
      <c r="B110" s="131" t="s">
        <v>54</v>
      </c>
      <c r="C110" s="147" t="s">
        <v>55</v>
      </c>
      <c r="D110" s="168"/>
      <c r="E110" s="133"/>
      <c r="F110" s="133"/>
      <c r="G110" s="133">
        <f>SUMIF(R111:R112,"&lt;&gt;NOR",G111:G112)</f>
        <v>0</v>
      </c>
      <c r="H110" s="155"/>
      <c r="I110" s="129"/>
      <c r="R110" t="s">
        <v>73</v>
      </c>
    </row>
    <row r="111" spans="1:47" outlineLevel="1" x14ac:dyDescent="0.2">
      <c r="A111" s="130">
        <v>36</v>
      </c>
      <c r="B111" s="130" t="s">
        <v>175</v>
      </c>
      <c r="C111" s="145" t="s">
        <v>176</v>
      </c>
      <c r="D111" s="166" t="s">
        <v>161</v>
      </c>
      <c r="E111" s="181">
        <v>112.18</v>
      </c>
      <c r="F111" s="132"/>
      <c r="G111" s="132">
        <f>ROUND(E111*F111,2)</f>
        <v>0</v>
      </c>
      <c r="H111" s="154" t="s">
        <v>183</v>
      </c>
      <c r="I111" s="129"/>
      <c r="J111" s="129"/>
      <c r="K111" s="129"/>
      <c r="L111" s="129"/>
      <c r="M111" s="129"/>
      <c r="N111" s="129"/>
      <c r="O111" s="129"/>
      <c r="P111" s="129"/>
      <c r="Q111" s="129"/>
      <c r="R111" s="129" t="s">
        <v>77</v>
      </c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29"/>
      <c r="AF111" s="129"/>
      <c r="AG111" s="129"/>
      <c r="AH111" s="129"/>
      <c r="AI111" s="129"/>
      <c r="AJ111" s="129"/>
      <c r="AK111" s="129"/>
      <c r="AL111" s="129"/>
      <c r="AM111" s="129"/>
      <c r="AN111" s="129"/>
      <c r="AO111" s="129"/>
      <c r="AP111" s="129"/>
      <c r="AQ111" s="129"/>
      <c r="AR111" s="129"/>
      <c r="AS111" s="129"/>
      <c r="AT111" s="129"/>
      <c r="AU111" s="129"/>
    </row>
    <row r="112" spans="1:47" outlineLevel="1" x14ac:dyDescent="0.2">
      <c r="A112" s="139"/>
      <c r="B112" s="139"/>
      <c r="C112" s="182" t="s">
        <v>215</v>
      </c>
      <c r="D112" s="170"/>
      <c r="E112" s="183">
        <v>112.18</v>
      </c>
      <c r="F112" s="140"/>
      <c r="G112" s="140"/>
      <c r="H112" s="156"/>
      <c r="I112" s="129"/>
      <c r="J112" s="129"/>
      <c r="K112" s="129"/>
      <c r="L112" s="129"/>
      <c r="M112" s="129"/>
      <c r="N112" s="129"/>
      <c r="O112" s="129"/>
      <c r="P112" s="129"/>
      <c r="Q112" s="129"/>
      <c r="R112" s="129" t="s">
        <v>79</v>
      </c>
      <c r="S112" s="129">
        <v>0</v>
      </c>
      <c r="T112" s="129"/>
      <c r="U112" s="129"/>
      <c r="V112" s="129"/>
      <c r="W112" s="129"/>
      <c r="X112" s="129"/>
      <c r="Y112" s="129"/>
      <c r="Z112" s="129"/>
      <c r="AA112" s="129"/>
      <c r="AB112" s="129"/>
      <c r="AC112" s="129"/>
      <c r="AD112" s="129"/>
      <c r="AE112" s="129"/>
      <c r="AF112" s="129"/>
      <c r="AG112" s="129"/>
      <c r="AH112" s="129"/>
      <c r="AI112" s="129"/>
      <c r="AJ112" s="129"/>
      <c r="AK112" s="129"/>
      <c r="AL112" s="129"/>
      <c r="AM112" s="129"/>
      <c r="AN112" s="129"/>
      <c r="AO112" s="129"/>
      <c r="AP112" s="129"/>
      <c r="AQ112" s="129"/>
      <c r="AR112" s="129"/>
      <c r="AS112" s="129"/>
      <c r="AT112" s="129"/>
      <c r="AU112" s="129"/>
    </row>
    <row r="113" spans="1:18" x14ac:dyDescent="0.2">
      <c r="B113" s="5" t="s">
        <v>177</v>
      </c>
      <c r="C113" s="150" t="s">
        <v>177</v>
      </c>
      <c r="D113" s="7"/>
      <c r="E113" s="161"/>
      <c r="F113" s="4"/>
      <c r="G113" s="4"/>
      <c r="H113" s="7"/>
      <c r="P113">
        <v>12</v>
      </c>
      <c r="Q113">
        <v>21</v>
      </c>
    </row>
    <row r="114" spans="1:18" x14ac:dyDescent="0.2">
      <c r="A114" s="141"/>
      <c r="B114" s="142" t="s">
        <v>28</v>
      </c>
      <c r="C114" s="151" t="s">
        <v>177</v>
      </c>
      <c r="D114" s="171"/>
      <c r="E114" s="162"/>
      <c r="F114" s="143"/>
      <c r="G114" s="144">
        <f>G8+G13+G76+G99+G110</f>
        <v>0</v>
      </c>
      <c r="H114" s="7"/>
      <c r="P114" t="e">
        <f>SUMIF(#REF!,P113,G7:G112)</f>
        <v>#REF!</v>
      </c>
      <c r="Q114" t="e">
        <f>SUMIF(#REF!,Q113,G7:G112)</f>
        <v>#REF!</v>
      </c>
      <c r="R114" t="s">
        <v>178</v>
      </c>
    </row>
    <row r="116" spans="1:18" x14ac:dyDescent="0.2">
      <c r="B116" s="180"/>
      <c r="C116" s="5" t="s">
        <v>214</v>
      </c>
    </row>
    <row r="117" spans="1:18" x14ac:dyDescent="0.2">
      <c r="B117" s="195"/>
      <c r="C117" s="5" t="s">
        <v>223</v>
      </c>
    </row>
    <row r="118" spans="1:18" x14ac:dyDescent="0.2">
      <c r="B118" s="262"/>
      <c r="C118" s="5" t="s">
        <v>224</v>
      </c>
    </row>
  </sheetData>
  <sheetProtection algorithmName="SHA-512" hashValue="d09Zo6MU/+EOnmm4czhjsvhLZAtcK9UT+efT0oP63cjWfWWq0YrPrhcYso/yUasHt2JJDQRZSkUY/Nx7B36Ehw==" saltValue="Eg2L5cxMHYD8Uo/vLFWDGQ==" spinCount="100000" sheet="1" objects="1" scenarios="1"/>
  <protectedRanges>
    <protectedRange sqref="F9:F111" name="Oblast1"/>
  </protectedRanges>
  <mergeCells count="4">
    <mergeCell ref="A1:G1"/>
    <mergeCell ref="C2:G2"/>
    <mergeCell ref="C3:G3"/>
    <mergeCell ref="C4:G4"/>
  </mergeCells>
  <pageMargins left="0.39370078740157483" right="0.19685039370078741" top="0.78740157480314965" bottom="0.78740157480314965" header="0.31496062992125984" footer="0.31496062992125984"/>
  <pageSetup paperSize="9" scale="82" orientation="portrait" r:id="rId1"/>
  <headerFooter>
    <oddFooter>Stránka &amp;P z &amp;N</oddFooter>
  </headerFooter>
  <rowBreaks count="1" manualBreakCount="1">
    <brk id="6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Moravec │ A99</dc:creator>
  <cp:lastModifiedBy>Michal Moravec │ A99</cp:lastModifiedBy>
  <cp:lastPrinted>2014-02-28T09:52:57Z</cp:lastPrinted>
  <dcterms:created xsi:type="dcterms:W3CDTF">2009-04-08T07:15:50Z</dcterms:created>
  <dcterms:modified xsi:type="dcterms:W3CDTF">2025-11-26T08:18:56Z</dcterms:modified>
</cp:coreProperties>
</file>